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ідкриті дані\Мише викон фін план\"/>
    </mc:Choice>
  </mc:AlternateContent>
  <bookViews>
    <workbookView xWindow="0" yWindow="1545" windowWidth="12000" windowHeight="6420" tabRatio="905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пок.'!$25:$27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Коефіцієнти'!$A$1:$H$21</definedName>
    <definedName name="_xlnm.Print_Area" localSheetId="6">'6.1. Інша інфо_1'!$A$1:$O$115</definedName>
    <definedName name="_xlnm.Print_Area" localSheetId="7">'6.2. Інша інфо_2'!$A$1:$AF$65</definedName>
    <definedName name="_xlnm.Print_Area" localSheetId="1">'I. Фін результат'!$A$1:$I$98</definedName>
    <definedName name="_xlnm.Print_Area" localSheetId="4">'IV. Кап. інвестиції'!$A$1:$H$17</definedName>
    <definedName name="_xlnm.Print_Area" localSheetId="2">'ІІ. Розр. з бюджетом'!$A$1:$H$44</definedName>
    <definedName name="_xlnm.Print_Area" localSheetId="3">'ІІІ. Рух грош. коштів'!$A$1:$H$80</definedName>
    <definedName name="_xlnm.Print_Area" localSheetId="0">'Осн. фін. пок.'!$A$1:$H$167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62913" fullCalcOnLoad="1"/>
</workbook>
</file>

<file path=xl/calcChain.xml><?xml version="1.0" encoding="utf-8"?>
<calcChain xmlns="http://schemas.openxmlformats.org/spreadsheetml/2006/main">
  <c r="C65" i="2" l="1"/>
  <c r="C141" i="14"/>
  <c r="C133" i="14"/>
  <c r="C68" i="2"/>
  <c r="D41" i="2"/>
  <c r="E41" i="2"/>
  <c r="F41" i="2"/>
  <c r="C41" i="2"/>
  <c r="O45" i="9"/>
  <c r="AA45" i="9"/>
  <c r="W45" i="9"/>
  <c r="S45" i="9"/>
  <c r="AD45" i="9"/>
  <c r="AF45" i="9" s="1"/>
  <c r="AE45" i="9"/>
  <c r="AB45" i="9"/>
  <c r="X45" i="9"/>
  <c r="X46" i="9"/>
  <c r="T45" i="9"/>
  <c r="P45" i="9"/>
  <c r="O86" i="10"/>
  <c r="O87" i="10"/>
  <c r="O88" i="10"/>
  <c r="N86" i="10"/>
  <c r="N87" i="10"/>
  <c r="N88" i="10"/>
  <c r="M86" i="10"/>
  <c r="M87" i="10"/>
  <c r="M88" i="10"/>
  <c r="M89" i="10"/>
  <c r="L86" i="10"/>
  <c r="L87" i="10"/>
  <c r="L88" i="10"/>
  <c r="K86" i="10"/>
  <c r="K87" i="10"/>
  <c r="K88" i="10"/>
  <c r="K89" i="10"/>
  <c r="J86" i="10"/>
  <c r="J87" i="10"/>
  <c r="J88" i="10"/>
  <c r="J89" i="10"/>
  <c r="J90" i="10"/>
  <c r="C121" i="14"/>
  <c r="C120" i="14" s="1"/>
  <c r="D121" i="14"/>
  <c r="D120" i="14" s="1"/>
  <c r="AF40" i="9"/>
  <c r="AD35" i="9"/>
  <c r="AE35" i="9"/>
  <c r="AF36" i="9"/>
  <c r="AD37" i="9"/>
  <c r="AF37" i="9" s="1"/>
  <c r="AD38" i="9"/>
  <c r="AF38" i="9" s="1"/>
  <c r="AD39" i="9"/>
  <c r="AF39" i="9" s="1"/>
  <c r="AD40" i="9"/>
  <c r="AE40" i="9" s="1"/>
  <c r="AD41" i="9"/>
  <c r="AF41" i="9" s="1"/>
  <c r="AD42" i="9"/>
  <c r="AE42" i="9" s="1"/>
  <c r="AD43" i="9"/>
  <c r="AF43" i="9" s="1"/>
  <c r="AD44" i="9"/>
  <c r="AF44" i="9" s="1"/>
  <c r="AD46" i="9"/>
  <c r="AF46" i="9" s="1"/>
  <c r="AA35" i="9"/>
  <c r="AA36" i="9"/>
  <c r="AA37" i="9"/>
  <c r="AA38" i="9"/>
  <c r="AA39" i="9"/>
  <c r="AA40" i="9"/>
  <c r="AA41" i="9"/>
  <c r="AA42" i="9"/>
  <c r="AA43" i="9"/>
  <c r="AA44" i="9"/>
  <c r="AA46" i="9"/>
  <c r="AB35" i="9"/>
  <c r="AB36" i="9"/>
  <c r="AB37" i="9"/>
  <c r="AB38" i="9"/>
  <c r="AB39" i="9"/>
  <c r="AB40" i="9"/>
  <c r="AB41" i="9"/>
  <c r="AB42" i="9"/>
  <c r="AB43" i="9"/>
  <c r="AB44" i="9"/>
  <c r="AB46" i="9"/>
  <c r="V48" i="9"/>
  <c r="P36" i="9"/>
  <c r="P32" i="9"/>
  <c r="P35" i="9"/>
  <c r="O35" i="9"/>
  <c r="O36" i="9"/>
  <c r="O37" i="9"/>
  <c r="O38" i="9"/>
  <c r="O39" i="9"/>
  <c r="O40" i="9"/>
  <c r="O41" i="9"/>
  <c r="O42" i="9"/>
  <c r="O43" i="9"/>
  <c r="O44" i="9"/>
  <c r="O46" i="9"/>
  <c r="S35" i="9"/>
  <c r="S36" i="9"/>
  <c r="S37" i="9"/>
  <c r="S38" i="9"/>
  <c r="S39" i="9"/>
  <c r="S40" i="9"/>
  <c r="S41" i="9"/>
  <c r="S42" i="9"/>
  <c r="S43" i="9"/>
  <c r="S44" i="9"/>
  <c r="S46" i="9"/>
  <c r="W35" i="9"/>
  <c r="W36" i="9"/>
  <c r="W37" i="9"/>
  <c r="W38" i="9"/>
  <c r="W39" i="9"/>
  <c r="W40" i="9"/>
  <c r="W41" i="9"/>
  <c r="W42" i="9"/>
  <c r="W43" i="9"/>
  <c r="W44" i="9"/>
  <c r="W46" i="9"/>
  <c r="W47" i="9"/>
  <c r="X35" i="9"/>
  <c r="X36" i="9"/>
  <c r="X37" i="9"/>
  <c r="X38" i="9"/>
  <c r="X39" i="9"/>
  <c r="X40" i="9"/>
  <c r="X41" i="9"/>
  <c r="X42" i="9"/>
  <c r="X43" i="9"/>
  <c r="X44" i="9"/>
  <c r="T35" i="9"/>
  <c r="T36" i="9"/>
  <c r="T37" i="9"/>
  <c r="T38" i="9"/>
  <c r="T39" i="9"/>
  <c r="T40" i="9"/>
  <c r="T41" i="9"/>
  <c r="T42" i="9"/>
  <c r="T43" i="9"/>
  <c r="T44" i="9"/>
  <c r="T46" i="9"/>
  <c r="P37" i="9"/>
  <c r="P38" i="9"/>
  <c r="P39" i="9"/>
  <c r="P40" i="9"/>
  <c r="P41" i="9"/>
  <c r="P42" i="9"/>
  <c r="P43" i="9"/>
  <c r="P44" i="9"/>
  <c r="P46" i="9"/>
  <c r="F40" i="18"/>
  <c r="E40" i="18"/>
  <c r="G40" i="18"/>
  <c r="D40" i="18"/>
  <c r="C40" i="18"/>
  <c r="F32" i="18"/>
  <c r="H32" i="18" s="1"/>
  <c r="E32" i="18"/>
  <c r="D32" i="18"/>
  <c r="C32" i="18"/>
  <c r="F48" i="18"/>
  <c r="G48" i="18" s="1"/>
  <c r="E48" i="18"/>
  <c r="D48" i="18"/>
  <c r="E68" i="18"/>
  <c r="D68" i="18"/>
  <c r="E53" i="2"/>
  <c r="D53" i="2"/>
  <c r="D42" i="14"/>
  <c r="E49" i="2"/>
  <c r="D49" i="2"/>
  <c r="D39" i="14"/>
  <c r="C23" i="10"/>
  <c r="C161" i="14" s="1"/>
  <c r="C17" i="10"/>
  <c r="C11" i="10"/>
  <c r="C29" i="10"/>
  <c r="C162" i="14" s="1"/>
  <c r="C6" i="3"/>
  <c r="D9" i="19"/>
  <c r="C41" i="19"/>
  <c r="C36" i="19"/>
  <c r="C100" i="14" s="1"/>
  <c r="C9" i="19"/>
  <c r="F8" i="2"/>
  <c r="W32" i="9"/>
  <c r="W33" i="9"/>
  <c r="S32" i="9"/>
  <c r="E66" i="18"/>
  <c r="D66" i="18"/>
  <c r="C48" i="18"/>
  <c r="E26" i="18"/>
  <c r="F68" i="2"/>
  <c r="F54" i="14" s="1"/>
  <c r="O81" i="10"/>
  <c r="O82" i="10"/>
  <c r="O83" i="10"/>
  <c r="O84" i="10"/>
  <c r="N81" i="10"/>
  <c r="N82" i="10"/>
  <c r="N83" i="10"/>
  <c r="N84" i="10"/>
  <c r="N85" i="10"/>
  <c r="M81" i="10"/>
  <c r="M82" i="10"/>
  <c r="M83" i="10"/>
  <c r="M84" i="10"/>
  <c r="L81" i="10"/>
  <c r="L82" i="10"/>
  <c r="L83" i="10"/>
  <c r="L84" i="10"/>
  <c r="K81" i="10"/>
  <c r="K82" i="10"/>
  <c r="K83" i="10"/>
  <c r="K84" i="10"/>
  <c r="K85" i="10"/>
  <c r="J81" i="10"/>
  <c r="J82" i="10"/>
  <c r="J83" i="10"/>
  <c r="J84" i="10"/>
  <c r="O80" i="10"/>
  <c r="O85" i="10"/>
  <c r="N80" i="10"/>
  <c r="M80" i="10"/>
  <c r="M85" i="10"/>
  <c r="L80" i="10"/>
  <c r="L85" i="10"/>
  <c r="K80" i="10"/>
  <c r="J80" i="10"/>
  <c r="J85" i="10"/>
  <c r="K91" i="10"/>
  <c r="G92" i="10"/>
  <c r="D92" i="10"/>
  <c r="O72" i="10"/>
  <c r="O73" i="10"/>
  <c r="O74" i="10"/>
  <c r="O75" i="10"/>
  <c r="O76" i="10"/>
  <c r="N72" i="10"/>
  <c r="N73" i="10"/>
  <c r="N74" i="10"/>
  <c r="N75" i="10"/>
  <c r="M72" i="10"/>
  <c r="M73" i="10"/>
  <c r="M74" i="10"/>
  <c r="M75" i="10"/>
  <c r="L72" i="10"/>
  <c r="L73" i="10"/>
  <c r="L74" i="10"/>
  <c r="L75" i="10"/>
  <c r="L76" i="10"/>
  <c r="K72" i="10"/>
  <c r="K73" i="10"/>
  <c r="K74" i="10"/>
  <c r="K75" i="10"/>
  <c r="J72" i="10"/>
  <c r="J73" i="10"/>
  <c r="J74" i="10"/>
  <c r="J75" i="10"/>
  <c r="J76" i="10"/>
  <c r="O66" i="10"/>
  <c r="O67" i="10"/>
  <c r="O68" i="10"/>
  <c r="O69" i="10"/>
  <c r="O70" i="10"/>
  <c r="O71" i="10"/>
  <c r="N66" i="10"/>
  <c r="N67" i="10"/>
  <c r="N68" i="10"/>
  <c r="N69" i="10"/>
  <c r="N70" i="10"/>
  <c r="N71" i="10"/>
  <c r="M66" i="10"/>
  <c r="M67" i="10"/>
  <c r="M68" i="10"/>
  <c r="M69" i="10"/>
  <c r="M70" i="10"/>
  <c r="M71" i="10"/>
  <c r="L66" i="10"/>
  <c r="L67" i="10"/>
  <c r="L68" i="10"/>
  <c r="L69" i="10"/>
  <c r="L70" i="10"/>
  <c r="L71" i="10"/>
  <c r="K66" i="10"/>
  <c r="K67" i="10"/>
  <c r="K68" i="10"/>
  <c r="K69" i="10"/>
  <c r="K70" i="10"/>
  <c r="K71" i="10"/>
  <c r="J66" i="10"/>
  <c r="J67" i="10"/>
  <c r="J68" i="10"/>
  <c r="J69" i="10"/>
  <c r="J70" i="10"/>
  <c r="J71" i="10"/>
  <c r="O77" i="10"/>
  <c r="O78" i="10"/>
  <c r="N76" i="10"/>
  <c r="N77" i="10"/>
  <c r="N78" i="10"/>
  <c r="M76" i="10"/>
  <c r="M77" i="10"/>
  <c r="M78" i="10"/>
  <c r="L77" i="10"/>
  <c r="L78" i="10"/>
  <c r="K76" i="10"/>
  <c r="K77" i="10"/>
  <c r="K78" i="10"/>
  <c r="J77" i="10"/>
  <c r="J78" i="10"/>
  <c r="C21" i="19"/>
  <c r="C91" i="14" s="1"/>
  <c r="G56" i="2"/>
  <c r="E18" i="2"/>
  <c r="D18" i="2"/>
  <c r="D32" i="14" s="1"/>
  <c r="C53" i="2"/>
  <c r="C49" i="2"/>
  <c r="C79" i="2"/>
  <c r="C18" i="2"/>
  <c r="C32" i="14" s="1"/>
  <c r="F53" i="2"/>
  <c r="F42" i="14"/>
  <c r="D157" i="14"/>
  <c r="D158" i="14"/>
  <c r="D159" i="14"/>
  <c r="D160" i="14"/>
  <c r="D156" i="14"/>
  <c r="C157" i="14"/>
  <c r="C158" i="14"/>
  <c r="C159" i="14"/>
  <c r="C160" i="14"/>
  <c r="C156" i="14"/>
  <c r="F23" i="10"/>
  <c r="I23" i="10"/>
  <c r="D161" i="14" s="1"/>
  <c r="I37" i="10"/>
  <c r="D167" i="14"/>
  <c r="I36" i="10"/>
  <c r="D166" i="14" s="1"/>
  <c r="I32" i="10"/>
  <c r="D165" i="14"/>
  <c r="I31" i="10"/>
  <c r="D164" i="14" s="1"/>
  <c r="I30" i="10"/>
  <c r="D163" i="14"/>
  <c r="F37" i="10"/>
  <c r="E167" i="14" s="1"/>
  <c r="F36" i="10"/>
  <c r="F32" i="10"/>
  <c r="E165" i="14"/>
  <c r="F31" i="10"/>
  <c r="E164" i="14"/>
  <c r="F30" i="10"/>
  <c r="N30" i="10"/>
  <c r="C37" i="10"/>
  <c r="C167" i="14"/>
  <c r="C36" i="10"/>
  <c r="C166" i="14"/>
  <c r="C32" i="10"/>
  <c r="C165" i="14"/>
  <c r="C31" i="10"/>
  <c r="C164" i="14"/>
  <c r="C30" i="10"/>
  <c r="C163" i="14" s="1"/>
  <c r="E166" i="14"/>
  <c r="E163" i="14"/>
  <c r="E156" i="14"/>
  <c r="F156" i="14"/>
  <c r="E157" i="14"/>
  <c r="F157" i="14"/>
  <c r="E158" i="14"/>
  <c r="F158" i="14"/>
  <c r="E159" i="14"/>
  <c r="F159" i="14"/>
  <c r="E160" i="14"/>
  <c r="F160" i="14"/>
  <c r="E161" i="14"/>
  <c r="F161" i="14"/>
  <c r="D150" i="14"/>
  <c r="D146" i="14"/>
  <c r="D141" i="14"/>
  <c r="D129" i="14" s="1"/>
  <c r="D133" i="14"/>
  <c r="D130" i="14"/>
  <c r="D105" i="14"/>
  <c r="E105" i="14"/>
  <c r="F105" i="14"/>
  <c r="D106" i="14"/>
  <c r="E106" i="14"/>
  <c r="F106" i="14"/>
  <c r="D110" i="14"/>
  <c r="E110" i="14"/>
  <c r="F110" i="14"/>
  <c r="H110" i="14" s="1"/>
  <c r="D102" i="14"/>
  <c r="E102" i="14"/>
  <c r="G102" i="14"/>
  <c r="F102" i="14"/>
  <c r="D101" i="14"/>
  <c r="E101" i="14"/>
  <c r="F101" i="14"/>
  <c r="H101" i="14" s="1"/>
  <c r="D98" i="14"/>
  <c r="E98" i="14"/>
  <c r="G98" i="14" s="1"/>
  <c r="H98" i="14"/>
  <c r="F98" i="14"/>
  <c r="D97" i="14"/>
  <c r="E97" i="14"/>
  <c r="F97" i="14"/>
  <c r="H97" i="14" s="1"/>
  <c r="D96" i="14"/>
  <c r="E96" i="14"/>
  <c r="F96" i="14"/>
  <c r="H96" i="14" s="1"/>
  <c r="D95" i="14"/>
  <c r="E95" i="14"/>
  <c r="F95" i="14"/>
  <c r="G95" i="14" s="1"/>
  <c r="D94" i="14"/>
  <c r="E94" i="14"/>
  <c r="F94" i="14"/>
  <c r="G94" i="14" s="1"/>
  <c r="D93" i="14"/>
  <c r="E93" i="14"/>
  <c r="F93" i="14"/>
  <c r="G93" i="14" s="1"/>
  <c r="D92" i="14"/>
  <c r="E92" i="14"/>
  <c r="F92" i="14"/>
  <c r="D88" i="14"/>
  <c r="E88" i="14"/>
  <c r="F88" i="14"/>
  <c r="D87" i="14"/>
  <c r="E87" i="14"/>
  <c r="F87" i="14"/>
  <c r="D86" i="14"/>
  <c r="E86" i="14"/>
  <c r="F86" i="14"/>
  <c r="D85" i="14"/>
  <c r="E85" i="14"/>
  <c r="G85" i="14" s="1"/>
  <c r="F85" i="14"/>
  <c r="D84" i="14"/>
  <c r="E84" i="14"/>
  <c r="F84" i="14"/>
  <c r="G84" i="14" s="1"/>
  <c r="D83" i="14"/>
  <c r="E83" i="14"/>
  <c r="F83" i="14"/>
  <c r="D82" i="14"/>
  <c r="E82" i="14"/>
  <c r="F82" i="14"/>
  <c r="D81" i="14"/>
  <c r="E81" i="14"/>
  <c r="F81" i="14"/>
  <c r="D78" i="14"/>
  <c r="E78" i="14"/>
  <c r="F78" i="14"/>
  <c r="H78" i="14" s="1"/>
  <c r="D74" i="14"/>
  <c r="E74" i="14"/>
  <c r="F74" i="14"/>
  <c r="D73" i="14"/>
  <c r="E73" i="14"/>
  <c r="G73" i="14" s="1"/>
  <c r="F73" i="14"/>
  <c r="D72" i="14"/>
  <c r="E72" i="14"/>
  <c r="F72" i="14"/>
  <c r="D71" i="14"/>
  <c r="E71" i="14"/>
  <c r="F71" i="14"/>
  <c r="D70" i="14"/>
  <c r="E70" i="14"/>
  <c r="F70" i="14"/>
  <c r="D69" i="14"/>
  <c r="E69" i="14"/>
  <c r="F69" i="14"/>
  <c r="D68" i="14"/>
  <c r="E68" i="14"/>
  <c r="F68" i="14"/>
  <c r="D66" i="14"/>
  <c r="E66" i="14"/>
  <c r="F66" i="14"/>
  <c r="C66" i="14"/>
  <c r="D63" i="14"/>
  <c r="E63" i="14"/>
  <c r="F63" i="14"/>
  <c r="D62" i="14"/>
  <c r="E62" i="14"/>
  <c r="F62" i="14"/>
  <c r="D60" i="14"/>
  <c r="E60" i="14"/>
  <c r="F60" i="14"/>
  <c r="G60" i="14"/>
  <c r="D59" i="14"/>
  <c r="E59" i="14"/>
  <c r="F59" i="14"/>
  <c r="D58" i="14"/>
  <c r="E58" i="14"/>
  <c r="F58" i="14"/>
  <c r="D57" i="14"/>
  <c r="E57" i="14"/>
  <c r="G57" i="14" s="1"/>
  <c r="F57" i="14"/>
  <c r="D55" i="14"/>
  <c r="E55" i="14"/>
  <c r="F55" i="14"/>
  <c r="D53" i="14"/>
  <c r="E53" i="14"/>
  <c r="F53" i="14"/>
  <c r="D51" i="14"/>
  <c r="E51" i="14"/>
  <c r="F51" i="14"/>
  <c r="G51" i="14"/>
  <c r="D50" i="14"/>
  <c r="E50" i="14"/>
  <c r="F50" i="14"/>
  <c r="D49" i="14"/>
  <c r="E49" i="14"/>
  <c r="F49" i="14"/>
  <c r="D48" i="14"/>
  <c r="E48" i="14"/>
  <c r="H48" i="14" s="1"/>
  <c r="F48" i="14"/>
  <c r="D44" i="14"/>
  <c r="E44" i="14"/>
  <c r="F44" i="14"/>
  <c r="D43" i="14"/>
  <c r="E43" i="14"/>
  <c r="F43" i="14"/>
  <c r="E42" i="14"/>
  <c r="D41" i="14"/>
  <c r="E41" i="14"/>
  <c r="H41" i="14"/>
  <c r="F41" i="14"/>
  <c r="D40" i="14"/>
  <c r="E40" i="14"/>
  <c r="F40" i="14"/>
  <c r="D37" i="14"/>
  <c r="E37" i="14"/>
  <c r="F37" i="14"/>
  <c r="D36" i="14"/>
  <c r="E36" i="14"/>
  <c r="F36" i="14"/>
  <c r="D35" i="14"/>
  <c r="E35" i="14"/>
  <c r="G35" i="14" s="1"/>
  <c r="F35" i="14"/>
  <c r="D34" i="14"/>
  <c r="E34" i="14"/>
  <c r="F34" i="14"/>
  <c r="H34" i="14" s="1"/>
  <c r="D33" i="14"/>
  <c r="E33" i="14"/>
  <c r="F33" i="14"/>
  <c r="D29" i="14"/>
  <c r="E29" i="14"/>
  <c r="F29" i="14"/>
  <c r="H144" i="14"/>
  <c r="G144" i="14"/>
  <c r="H143" i="14"/>
  <c r="G143" i="14"/>
  <c r="H142" i="14"/>
  <c r="G142" i="14"/>
  <c r="H140" i="14"/>
  <c r="G140" i="14"/>
  <c r="H139" i="14"/>
  <c r="G139" i="14"/>
  <c r="H138" i="14"/>
  <c r="G138" i="14"/>
  <c r="H137" i="14"/>
  <c r="G137" i="14"/>
  <c r="H136" i="14"/>
  <c r="G136" i="14"/>
  <c r="H135" i="14"/>
  <c r="G135" i="14"/>
  <c r="H134" i="14"/>
  <c r="G134" i="14"/>
  <c r="G67" i="14"/>
  <c r="H67" i="14"/>
  <c r="G88" i="2"/>
  <c r="D87" i="2"/>
  <c r="E87" i="2"/>
  <c r="H87" i="2"/>
  <c r="F87" i="2"/>
  <c r="G86" i="2"/>
  <c r="D85" i="2"/>
  <c r="E85" i="2"/>
  <c r="G85" i="2" s="1"/>
  <c r="F85" i="2"/>
  <c r="G84" i="2"/>
  <c r="D98" i="2"/>
  <c r="E98" i="2"/>
  <c r="F98" i="2"/>
  <c r="G98" i="2" s="1"/>
  <c r="D68" i="2"/>
  <c r="D54" i="14" s="1"/>
  <c r="E68" i="2"/>
  <c r="E54" i="14" s="1"/>
  <c r="D65" i="2"/>
  <c r="D52" i="14" s="1"/>
  <c r="E65" i="2"/>
  <c r="E52" i="14" s="1"/>
  <c r="F65" i="2"/>
  <c r="F52" i="14" s="1"/>
  <c r="E39" i="14"/>
  <c r="F49" i="2"/>
  <c r="H49" i="2" s="1"/>
  <c r="D38" i="14"/>
  <c r="E38" i="14"/>
  <c r="F38" i="14"/>
  <c r="E32" i="14"/>
  <c r="F18" i="2"/>
  <c r="F32" i="14" s="1"/>
  <c r="D8" i="2"/>
  <c r="D30" i="14"/>
  <c r="E8" i="2"/>
  <c r="E30" i="14" s="1"/>
  <c r="E31" i="14" s="1"/>
  <c r="G92" i="2"/>
  <c r="H92" i="2"/>
  <c r="G93" i="2"/>
  <c r="H93" i="2"/>
  <c r="G94" i="2"/>
  <c r="H94" i="2"/>
  <c r="G95" i="2"/>
  <c r="H95" i="2"/>
  <c r="G96" i="2"/>
  <c r="H96" i="2"/>
  <c r="G97" i="2"/>
  <c r="H97" i="2"/>
  <c r="H91" i="2"/>
  <c r="G91" i="2"/>
  <c r="H84" i="2"/>
  <c r="H86" i="2"/>
  <c r="H8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50" i="2"/>
  <c r="H50" i="2"/>
  <c r="G51" i="2"/>
  <c r="H51" i="2"/>
  <c r="G52" i="2"/>
  <c r="H52" i="2"/>
  <c r="G54" i="2"/>
  <c r="H54" i="2"/>
  <c r="G55" i="2"/>
  <c r="H55" i="2"/>
  <c r="H56" i="2"/>
  <c r="G57" i="2"/>
  <c r="H57" i="2"/>
  <c r="G58" i="2"/>
  <c r="H58" i="2"/>
  <c r="G59" i="2"/>
  <c r="H59" i="2"/>
  <c r="G61" i="2"/>
  <c r="H61" i="2"/>
  <c r="G62" i="2"/>
  <c r="H62" i="2"/>
  <c r="G63" i="2"/>
  <c r="H63" i="2"/>
  <c r="G64" i="2"/>
  <c r="H64" i="2"/>
  <c r="G66" i="2"/>
  <c r="H66" i="2"/>
  <c r="G67" i="2"/>
  <c r="H67" i="2"/>
  <c r="G69" i="2"/>
  <c r="H69" i="2"/>
  <c r="G70" i="2"/>
  <c r="H70" i="2"/>
  <c r="G72" i="2"/>
  <c r="H72" i="2"/>
  <c r="G73" i="2"/>
  <c r="H73" i="2"/>
  <c r="G74" i="2"/>
  <c r="H74" i="2"/>
  <c r="G75" i="2"/>
  <c r="H75" i="2"/>
  <c r="G77" i="2"/>
  <c r="H77" i="2"/>
  <c r="G78" i="2"/>
  <c r="H78" i="2"/>
  <c r="G81" i="2"/>
  <c r="H81" i="2"/>
  <c r="H65" i="9"/>
  <c r="J65" i="9"/>
  <c r="L65" i="9"/>
  <c r="P65" i="9"/>
  <c r="R65" i="9"/>
  <c r="T65" i="9"/>
  <c r="N59" i="9"/>
  <c r="N60" i="9"/>
  <c r="N61" i="9"/>
  <c r="N62" i="9"/>
  <c r="N63" i="9"/>
  <c r="N64" i="9"/>
  <c r="R48" i="9"/>
  <c r="N48" i="9"/>
  <c r="F121" i="14"/>
  <c r="F120" i="14" s="1"/>
  <c r="AA20" i="9"/>
  <c r="AD20" i="9"/>
  <c r="AA21" i="9"/>
  <c r="AD21" i="9"/>
  <c r="AA22" i="9"/>
  <c r="AD22" i="9"/>
  <c r="U23" i="9"/>
  <c r="X23" i="9"/>
  <c r="AA23" i="9" s="1"/>
  <c r="AA7" i="9"/>
  <c r="AD7" i="9"/>
  <c r="AA8" i="9"/>
  <c r="AD8" i="9"/>
  <c r="AA9" i="9"/>
  <c r="AD9" i="9"/>
  <c r="U10" i="9"/>
  <c r="X10" i="9"/>
  <c r="AA10" i="9"/>
  <c r="F115" i="10"/>
  <c r="H115" i="10"/>
  <c r="J115" i="10"/>
  <c r="L115" i="10"/>
  <c r="N89" i="10"/>
  <c r="O89" i="10"/>
  <c r="M90" i="10"/>
  <c r="N90" i="10"/>
  <c r="O90" i="10"/>
  <c r="M91" i="10"/>
  <c r="N91" i="10"/>
  <c r="O91" i="10"/>
  <c r="L89" i="10"/>
  <c r="K90" i="10"/>
  <c r="L90" i="10"/>
  <c r="J91" i="10"/>
  <c r="L91" i="10"/>
  <c r="L12" i="10"/>
  <c r="N12" i="10"/>
  <c r="L13" i="10"/>
  <c r="N13" i="10"/>
  <c r="L14" i="10"/>
  <c r="N14" i="10"/>
  <c r="L15" i="10"/>
  <c r="N15" i="10"/>
  <c r="L16" i="10"/>
  <c r="N16" i="10"/>
  <c r="L18" i="10"/>
  <c r="N18" i="10"/>
  <c r="L19" i="10"/>
  <c r="N19" i="10"/>
  <c r="L20" i="10"/>
  <c r="N20" i="10"/>
  <c r="L21" i="10"/>
  <c r="N21" i="10"/>
  <c r="L22" i="10"/>
  <c r="N22" i="10"/>
  <c r="L24" i="10"/>
  <c r="N24" i="10"/>
  <c r="L25" i="10"/>
  <c r="N25" i="10"/>
  <c r="L26" i="10"/>
  <c r="N26" i="10"/>
  <c r="L27" i="10"/>
  <c r="N27" i="10"/>
  <c r="L28" i="10"/>
  <c r="N28" i="10"/>
  <c r="L33" i="10"/>
  <c r="N33" i="10"/>
  <c r="L34" i="10"/>
  <c r="N34" i="10"/>
  <c r="L35" i="10"/>
  <c r="N35" i="10"/>
  <c r="E19" i="11"/>
  <c r="E15" i="11"/>
  <c r="E14" i="11"/>
  <c r="D14" i="11"/>
  <c r="D15" i="11"/>
  <c r="G7" i="3"/>
  <c r="H7" i="3"/>
  <c r="G8" i="3"/>
  <c r="H8" i="3"/>
  <c r="G9" i="3"/>
  <c r="H9" i="3"/>
  <c r="G10" i="3"/>
  <c r="H10" i="3"/>
  <c r="G11" i="3"/>
  <c r="H11" i="3"/>
  <c r="G12" i="3"/>
  <c r="H12" i="3"/>
  <c r="D6" i="3"/>
  <c r="E6" i="3"/>
  <c r="F6" i="3"/>
  <c r="D41" i="19"/>
  <c r="E41" i="19"/>
  <c r="F41" i="19"/>
  <c r="D36" i="19"/>
  <c r="D100" i="14" s="1"/>
  <c r="E36" i="19"/>
  <c r="H36" i="19" s="1"/>
  <c r="E100" i="14"/>
  <c r="F36" i="19"/>
  <c r="F100" i="14" s="1"/>
  <c r="D31" i="19"/>
  <c r="D99" i="14" s="1"/>
  <c r="E31" i="19"/>
  <c r="E99" i="14" s="1"/>
  <c r="F31" i="19"/>
  <c r="H31" i="19" s="1"/>
  <c r="D21" i="19"/>
  <c r="D91" i="14" s="1"/>
  <c r="E21" i="19"/>
  <c r="E91" i="14"/>
  <c r="F21" i="19"/>
  <c r="F91" i="14" s="1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30" i="19"/>
  <c r="H30" i="19"/>
  <c r="G32" i="19"/>
  <c r="H32" i="19"/>
  <c r="G33" i="19"/>
  <c r="H33" i="19"/>
  <c r="G34" i="19"/>
  <c r="H34" i="19"/>
  <c r="G35" i="19"/>
  <c r="H35" i="19"/>
  <c r="G37" i="19"/>
  <c r="H37" i="19"/>
  <c r="G38" i="19"/>
  <c r="H38" i="19"/>
  <c r="G39" i="19"/>
  <c r="H39" i="19"/>
  <c r="G40" i="19"/>
  <c r="H40" i="19"/>
  <c r="G42" i="19"/>
  <c r="H42" i="19"/>
  <c r="G43" i="19"/>
  <c r="H43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E9" i="19"/>
  <c r="F9" i="19"/>
  <c r="G9" i="19" s="1"/>
  <c r="H68" i="18"/>
  <c r="F68" i="18"/>
  <c r="F66" i="18" s="1"/>
  <c r="D61" i="18"/>
  <c r="D59" i="18"/>
  <c r="E61" i="18"/>
  <c r="E59" i="18" s="1"/>
  <c r="F61" i="18"/>
  <c r="D57" i="18"/>
  <c r="D108" i="14" s="1"/>
  <c r="F57" i="18"/>
  <c r="F108" i="14"/>
  <c r="D26" i="18"/>
  <c r="F26" i="18"/>
  <c r="C26" i="18"/>
  <c r="C18" i="18" s="1"/>
  <c r="D22" i="18"/>
  <c r="D18" i="18" s="1"/>
  <c r="E22" i="18"/>
  <c r="F22" i="18"/>
  <c r="G22" i="18" s="1"/>
  <c r="D13" i="18"/>
  <c r="D7" i="18" s="1"/>
  <c r="E13" i="18"/>
  <c r="E7" i="18"/>
  <c r="E38" i="18" s="1"/>
  <c r="F13" i="18"/>
  <c r="G79" i="18"/>
  <c r="H79" i="18"/>
  <c r="G68" i="18"/>
  <c r="G69" i="18"/>
  <c r="H69" i="18"/>
  <c r="G70" i="18"/>
  <c r="H70" i="18"/>
  <c r="G71" i="18"/>
  <c r="H71" i="18"/>
  <c r="G72" i="18"/>
  <c r="H72" i="18"/>
  <c r="G73" i="18"/>
  <c r="H73" i="18"/>
  <c r="G74" i="18"/>
  <c r="H74" i="18"/>
  <c r="G75" i="18"/>
  <c r="H75" i="18"/>
  <c r="G62" i="18"/>
  <c r="H62" i="18"/>
  <c r="G63" i="18"/>
  <c r="H63" i="18"/>
  <c r="G64" i="18"/>
  <c r="H64" i="18"/>
  <c r="G65" i="18"/>
  <c r="H65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G20" i="18"/>
  <c r="H20" i="18"/>
  <c r="G21" i="18"/>
  <c r="H21" i="18"/>
  <c r="G23" i="18"/>
  <c r="H23" i="18"/>
  <c r="G24" i="18"/>
  <c r="H24" i="18"/>
  <c r="G25" i="18"/>
  <c r="H25" i="18"/>
  <c r="G27" i="18"/>
  <c r="H27" i="18"/>
  <c r="G28" i="18"/>
  <c r="H28" i="18"/>
  <c r="G29" i="18"/>
  <c r="H29" i="18"/>
  <c r="G30" i="18"/>
  <c r="H30" i="18"/>
  <c r="G31" i="18"/>
  <c r="H31" i="18"/>
  <c r="G32" i="18"/>
  <c r="G33" i="18"/>
  <c r="H33" i="18"/>
  <c r="G34" i="18"/>
  <c r="H34" i="18"/>
  <c r="G35" i="18"/>
  <c r="H35" i="18"/>
  <c r="G36" i="18"/>
  <c r="H36" i="18"/>
  <c r="G37" i="18"/>
  <c r="H37" i="18"/>
  <c r="G9" i="18"/>
  <c r="H9" i="18"/>
  <c r="G10" i="18"/>
  <c r="H10" i="18"/>
  <c r="G11" i="18"/>
  <c r="H11" i="18"/>
  <c r="G12" i="18"/>
  <c r="H12" i="18"/>
  <c r="H13" i="18"/>
  <c r="G14" i="18"/>
  <c r="H14" i="18"/>
  <c r="G15" i="18"/>
  <c r="H15" i="18"/>
  <c r="G16" i="18"/>
  <c r="H16" i="18"/>
  <c r="G17" i="18"/>
  <c r="H17" i="18"/>
  <c r="G8" i="18"/>
  <c r="H8" i="18"/>
  <c r="L30" i="10"/>
  <c r="F17" i="10"/>
  <c r="L17" i="10" s="1"/>
  <c r="I17" i="10"/>
  <c r="F11" i="10"/>
  <c r="I11" i="10"/>
  <c r="C71" i="14"/>
  <c r="C75" i="14" s="1"/>
  <c r="G19" i="18"/>
  <c r="H19" i="18"/>
  <c r="G8" i="19"/>
  <c r="H8" i="19"/>
  <c r="C58" i="14"/>
  <c r="C59" i="14"/>
  <c r="C60" i="14"/>
  <c r="C57" i="14"/>
  <c r="N58" i="9"/>
  <c r="N65" i="9" s="1"/>
  <c r="F65" i="9"/>
  <c r="H132" i="14"/>
  <c r="G132" i="14"/>
  <c r="Z48" i="9"/>
  <c r="Y48" i="9"/>
  <c r="U48" i="9"/>
  <c r="Q48" i="9"/>
  <c r="T48" i="9" s="1"/>
  <c r="M48" i="9"/>
  <c r="E121" i="14" s="1"/>
  <c r="AD32" i="9"/>
  <c r="AD33" i="9"/>
  <c r="AD34" i="9"/>
  <c r="AD47" i="9"/>
  <c r="AE47" i="9" s="1"/>
  <c r="AC32" i="9"/>
  <c r="AE32" i="9" s="1"/>
  <c r="AC33" i="9"/>
  <c r="AC34" i="9"/>
  <c r="AC47" i="9"/>
  <c r="AA32" i="9"/>
  <c r="AA33" i="9"/>
  <c r="AA48" i="9" s="1"/>
  <c r="AA34" i="9"/>
  <c r="AA47" i="9"/>
  <c r="AB47" i="9"/>
  <c r="AB34" i="9"/>
  <c r="AB33" i="9"/>
  <c r="AB32" i="9"/>
  <c r="W34" i="9"/>
  <c r="X47" i="9"/>
  <c r="X34" i="9"/>
  <c r="X33" i="9"/>
  <c r="X32" i="9"/>
  <c r="S33" i="9"/>
  <c r="S48" i="9" s="1"/>
  <c r="S34" i="9"/>
  <c r="S47" i="9"/>
  <c r="T47" i="9"/>
  <c r="T34" i="9"/>
  <c r="T33" i="9"/>
  <c r="T32" i="9"/>
  <c r="O32" i="9"/>
  <c r="O48" i="9" s="1"/>
  <c r="O33" i="9"/>
  <c r="O34" i="9"/>
  <c r="O47" i="9"/>
  <c r="AD19" i="9"/>
  <c r="AA19" i="9"/>
  <c r="R23" i="9"/>
  <c r="AD6" i="9"/>
  <c r="AA6" i="9"/>
  <c r="R10" i="9"/>
  <c r="F153" i="14"/>
  <c r="F152" i="14"/>
  <c r="E152" i="14"/>
  <c r="F151" i="14"/>
  <c r="E153" i="14"/>
  <c r="E151" i="14"/>
  <c r="H151" i="14"/>
  <c r="F149" i="14"/>
  <c r="F148" i="14"/>
  <c r="E148" i="14"/>
  <c r="F147" i="14"/>
  <c r="E149" i="14"/>
  <c r="E147" i="14"/>
  <c r="D115" i="10"/>
  <c r="N112" i="10"/>
  <c r="N109" i="10"/>
  <c r="N106" i="10"/>
  <c r="O79" i="10"/>
  <c r="N79" i="10"/>
  <c r="M79" i="10"/>
  <c r="L79" i="10"/>
  <c r="K79" i="10"/>
  <c r="J79" i="10"/>
  <c r="H133" i="14"/>
  <c r="C130" i="14"/>
  <c r="D114" i="14"/>
  <c r="D115" i="14"/>
  <c r="D113" i="14" s="1"/>
  <c r="D116" i="14"/>
  <c r="D117" i="14"/>
  <c r="D118" i="14"/>
  <c r="D119" i="14"/>
  <c r="E114" i="14"/>
  <c r="E115" i="14"/>
  <c r="E116" i="14"/>
  <c r="E117" i="14"/>
  <c r="E113" i="14" s="1"/>
  <c r="E118" i="14"/>
  <c r="E119" i="14"/>
  <c r="F114" i="14"/>
  <c r="H114" i="14"/>
  <c r="F115" i="14"/>
  <c r="G115" i="14" s="1"/>
  <c r="F116" i="14"/>
  <c r="G116" i="14"/>
  <c r="F117" i="14"/>
  <c r="H117" i="14" s="1"/>
  <c r="F118" i="14"/>
  <c r="G118" i="14" s="1"/>
  <c r="F119" i="14"/>
  <c r="H119" i="14" s="1"/>
  <c r="C115" i="14"/>
  <c r="C114" i="14"/>
  <c r="C113" i="14" s="1"/>
  <c r="C116" i="14"/>
  <c r="C117" i="14"/>
  <c r="C118" i="14"/>
  <c r="C119" i="14"/>
  <c r="C73" i="14"/>
  <c r="C110" i="14"/>
  <c r="C106" i="14"/>
  <c r="C105" i="14"/>
  <c r="D19" i="11"/>
  <c r="G41" i="18"/>
  <c r="H41" i="18"/>
  <c r="G49" i="18"/>
  <c r="H49" i="18"/>
  <c r="G60" i="18"/>
  <c r="H60" i="18"/>
  <c r="G67" i="18"/>
  <c r="H67" i="18"/>
  <c r="G78" i="18"/>
  <c r="H78" i="18"/>
  <c r="C13" i="18"/>
  <c r="C7" i="18" s="1"/>
  <c r="C38" i="18" s="1"/>
  <c r="C22" i="18"/>
  <c r="C61" i="18"/>
  <c r="C59" i="18" s="1"/>
  <c r="C76" i="18" s="1"/>
  <c r="C109" i="14" s="1"/>
  <c r="C68" i="18"/>
  <c r="C66" i="18" s="1"/>
  <c r="C102" i="14"/>
  <c r="C101" i="14"/>
  <c r="C92" i="14"/>
  <c r="C93" i="14"/>
  <c r="C94" i="14"/>
  <c r="C95" i="14"/>
  <c r="C96" i="14"/>
  <c r="C97" i="14"/>
  <c r="C98" i="14"/>
  <c r="C87" i="14"/>
  <c r="C88" i="14"/>
  <c r="C86" i="14"/>
  <c r="C83" i="14"/>
  <c r="C84" i="14"/>
  <c r="C85" i="14"/>
  <c r="C81" i="14"/>
  <c r="C80" i="14"/>
  <c r="C82" i="14"/>
  <c r="C78" i="14"/>
  <c r="C31" i="19"/>
  <c r="C44" i="19" s="1"/>
  <c r="C99" i="14"/>
  <c r="C69" i="14"/>
  <c r="C70" i="14"/>
  <c r="C72" i="14"/>
  <c r="C74" i="14"/>
  <c r="C68" i="14"/>
  <c r="C63" i="14"/>
  <c r="C62" i="14"/>
  <c r="C55" i="14"/>
  <c r="C53" i="14"/>
  <c r="C51" i="14"/>
  <c r="C50" i="14"/>
  <c r="C49" i="14"/>
  <c r="C48" i="14"/>
  <c r="C43" i="14"/>
  <c r="C44" i="14"/>
  <c r="C40" i="14"/>
  <c r="C41" i="14"/>
  <c r="C33" i="14"/>
  <c r="C34" i="14"/>
  <c r="C35" i="14"/>
  <c r="C36" i="14"/>
  <c r="C37" i="14"/>
  <c r="C29" i="14"/>
  <c r="H7" i="2"/>
  <c r="C150" i="14"/>
  <c r="C146" i="14"/>
  <c r="C38" i="14"/>
  <c r="C54" i="14"/>
  <c r="C42" i="14"/>
  <c r="C98" i="2"/>
  <c r="C8" i="2"/>
  <c r="C30" i="14" s="1"/>
  <c r="P33" i="9"/>
  <c r="P34" i="9"/>
  <c r="P47" i="9"/>
  <c r="P48" i="9"/>
  <c r="K101" i="10"/>
  <c r="G7" i="2"/>
  <c r="H21" i="19"/>
  <c r="H122" i="14"/>
  <c r="G122" i="14"/>
  <c r="AF32" i="9"/>
  <c r="C129" i="14"/>
  <c r="G123" i="14"/>
  <c r="H123" i="14"/>
  <c r="H124" i="14"/>
  <c r="G124" i="14"/>
  <c r="AD10" i="9"/>
  <c r="AB48" i="9"/>
  <c r="H65" i="2"/>
  <c r="G49" i="2"/>
  <c r="E79" i="2"/>
  <c r="G41" i="2"/>
  <c r="E44" i="19"/>
  <c r="E103" i="14" s="1"/>
  <c r="G8" i="2"/>
  <c r="F17" i="2"/>
  <c r="G7" i="11" s="1"/>
  <c r="G68" i="2"/>
  <c r="H85" i="2"/>
  <c r="G65" i="2"/>
  <c r="H53" i="2"/>
  <c r="H68" i="2"/>
  <c r="G101" i="14"/>
  <c r="AF33" i="9"/>
  <c r="AE36" i="9"/>
  <c r="H106" i="14"/>
  <c r="H92" i="14"/>
  <c r="H81" i="14"/>
  <c r="H105" i="14"/>
  <c r="G78" i="14"/>
  <c r="H115" i="14"/>
  <c r="H71" i="14"/>
  <c r="F165" i="14"/>
  <c r="F167" i="14"/>
  <c r="H167" i="14" s="1"/>
  <c r="N36" i="10"/>
  <c r="AE38" i="9"/>
  <c r="AE39" i="9"/>
  <c r="G117" i="14"/>
  <c r="AE43" i="9"/>
  <c r="J92" i="10"/>
  <c r="N31" i="10"/>
  <c r="L37" i="10"/>
  <c r="N115" i="10"/>
  <c r="H73" i="14"/>
  <c r="G59" i="14"/>
  <c r="H68" i="14"/>
  <c r="D75" i="14"/>
  <c r="H69" i="14"/>
  <c r="H70" i="14"/>
  <c r="G71" i="14"/>
  <c r="H72" i="14"/>
  <c r="H74" i="14"/>
  <c r="E80" i="14"/>
  <c r="G82" i="14"/>
  <c r="H149" i="14"/>
  <c r="H51" i="14"/>
  <c r="G74" i="14"/>
  <c r="H82" i="14"/>
  <c r="G38" i="14"/>
  <c r="H29" i="14"/>
  <c r="H33" i="14"/>
  <c r="G41" i="14"/>
  <c r="G43" i="14"/>
  <c r="G48" i="14"/>
  <c r="G49" i="14"/>
  <c r="H50" i="14"/>
  <c r="H53" i="14"/>
  <c r="H58" i="14"/>
  <c r="H60" i="14"/>
  <c r="D80" i="14"/>
  <c r="H83" i="14"/>
  <c r="H84" i="14"/>
  <c r="H85" i="14"/>
  <c r="H86" i="14"/>
  <c r="G88" i="14"/>
  <c r="M92" i="10"/>
  <c r="L36" i="10"/>
  <c r="N37" i="10"/>
  <c r="N32" i="10"/>
  <c r="G147" i="14"/>
  <c r="I29" i="10"/>
  <c r="F162" i="14" s="1"/>
  <c r="L31" i="10"/>
  <c r="F163" i="14"/>
  <c r="H163" i="14"/>
  <c r="F166" i="14"/>
  <c r="H166" i="14"/>
  <c r="H6" i="3"/>
  <c r="H66" i="18"/>
  <c r="G66" i="18"/>
  <c r="E18" i="18"/>
  <c r="H48" i="18"/>
  <c r="H40" i="18"/>
  <c r="H22" i="18"/>
  <c r="H26" i="18"/>
  <c r="E76" i="18"/>
  <c r="E109" i="14" s="1"/>
  <c r="G106" i="14"/>
  <c r="H118" i="14"/>
  <c r="G68" i="14"/>
  <c r="G97" i="14"/>
  <c r="G72" i="14"/>
  <c r="F80" i="14"/>
  <c r="H49" i="14"/>
  <c r="G83" i="14"/>
  <c r="G86" i="14"/>
  <c r="H88" i="14"/>
  <c r="C31" i="14"/>
  <c r="C45" i="14" s="1"/>
  <c r="G36" i="14"/>
  <c r="H40" i="14"/>
  <c r="G53" i="14"/>
  <c r="G58" i="14"/>
  <c r="H59" i="14"/>
  <c r="G66" i="14"/>
  <c r="G81" i="14"/>
  <c r="G87" i="14"/>
  <c r="H94" i="14"/>
  <c r="H95" i="14"/>
  <c r="G110" i="14"/>
  <c r="G105" i="14"/>
  <c r="H157" i="14"/>
  <c r="G156" i="14"/>
  <c r="E64" i="14"/>
  <c r="H8" i="2"/>
  <c r="F80" i="2"/>
  <c r="G70" i="14"/>
  <c r="G40" i="14"/>
  <c r="G69" i="14"/>
  <c r="F60" i="2"/>
  <c r="F83" i="2" s="1"/>
  <c r="D79" i="2"/>
  <c r="H98" i="2"/>
  <c r="G87" i="2"/>
  <c r="E17" i="2"/>
  <c r="E60" i="2"/>
  <c r="E83" i="2" s="1"/>
  <c r="E89" i="2" s="1"/>
  <c r="C17" i="2"/>
  <c r="C60" i="2" s="1"/>
  <c r="F30" i="14"/>
  <c r="G30" i="14" s="1"/>
  <c r="F65" i="14"/>
  <c r="G65" i="14" s="1"/>
  <c r="H38" i="14"/>
  <c r="F39" i="14"/>
  <c r="H39" i="14"/>
  <c r="F79" i="2"/>
  <c r="G79" i="2" s="1"/>
  <c r="G29" i="14"/>
  <c r="G33" i="14"/>
  <c r="G34" i="14"/>
  <c r="H37" i="14"/>
  <c r="H43" i="14"/>
  <c r="G44" i="14"/>
  <c r="H62" i="14"/>
  <c r="E75" i="14"/>
  <c r="C39" i="14"/>
  <c r="C64" i="14" s="1"/>
  <c r="H100" i="14"/>
  <c r="G100" i="14"/>
  <c r="G96" i="14"/>
  <c r="H87" i="14"/>
  <c r="G36" i="19"/>
  <c r="H9" i="19"/>
  <c r="G41" i="19"/>
  <c r="D44" i="19"/>
  <c r="D103" i="14"/>
  <c r="G92" i="14"/>
  <c r="H93" i="14"/>
  <c r="H102" i="14"/>
  <c r="L23" i="10"/>
  <c r="G166" i="14"/>
  <c r="N23" i="10"/>
  <c r="F29" i="10"/>
  <c r="E162" i="14" s="1"/>
  <c r="L32" i="10"/>
  <c r="G160" i="14"/>
  <c r="G159" i="14"/>
  <c r="G165" i="14"/>
  <c r="L11" i="10"/>
  <c r="N11" i="10"/>
  <c r="G119" i="14"/>
  <c r="D76" i="18"/>
  <c r="D109" i="14" s="1"/>
  <c r="F59" i="18"/>
  <c r="G61" i="18"/>
  <c r="C57" i="18"/>
  <c r="C108" i="14" s="1"/>
  <c r="E57" i="18"/>
  <c r="E77" i="18" s="1"/>
  <c r="E80" i="18" s="1"/>
  <c r="G26" i="18"/>
  <c r="E107" i="14"/>
  <c r="E111" i="14" s="1"/>
  <c r="F18" i="18"/>
  <c r="D38" i="18"/>
  <c r="D107" i="14" s="1"/>
  <c r="D77" i="18"/>
  <c r="D80" i="18" s="1"/>
  <c r="H41" i="19"/>
  <c r="H91" i="14"/>
  <c r="G91" i="14"/>
  <c r="C103" i="14"/>
  <c r="F44" i="19"/>
  <c r="G21" i="19"/>
  <c r="H66" i="14"/>
  <c r="C52" i="14"/>
  <c r="G62" i="14"/>
  <c r="G63" i="14"/>
  <c r="G141" i="14"/>
  <c r="H141" i="14"/>
  <c r="G133" i="14"/>
  <c r="F75" i="14"/>
  <c r="H75" i="14" s="1"/>
  <c r="H63" i="14"/>
  <c r="H57" i="14"/>
  <c r="H54" i="14"/>
  <c r="G54" i="14"/>
  <c r="F76" i="2"/>
  <c r="F7" i="19" s="1"/>
  <c r="G50" i="14"/>
  <c r="D64" i="14"/>
  <c r="G42" i="14"/>
  <c r="H42" i="14"/>
  <c r="H44" i="14"/>
  <c r="G53" i="2"/>
  <c r="G39" i="14"/>
  <c r="G37" i="14"/>
  <c r="H36" i="14"/>
  <c r="H32" i="14"/>
  <c r="H35" i="14"/>
  <c r="D80" i="2"/>
  <c r="H18" i="2"/>
  <c r="G18" i="2"/>
  <c r="D65" i="14"/>
  <c r="D7" i="11"/>
  <c r="E65" i="14"/>
  <c r="E45" i="14"/>
  <c r="E61" i="14"/>
  <c r="F11" i="11"/>
  <c r="F7" i="11"/>
  <c r="H30" i="14"/>
  <c r="H17" i="2"/>
  <c r="E80" i="2"/>
  <c r="G80" i="2" s="1"/>
  <c r="D17" i="2"/>
  <c r="E7" i="11"/>
  <c r="D31" i="14"/>
  <c r="D45" i="14" s="1"/>
  <c r="D61" i="14"/>
  <c r="E11" i="11" s="1"/>
  <c r="G60" i="2"/>
  <c r="G71" i="2"/>
  <c r="D60" i="2"/>
  <c r="D71" i="2" s="1"/>
  <c r="D76" i="2" s="1"/>
  <c r="D7" i="19" s="1"/>
  <c r="H79" i="2"/>
  <c r="AE44" i="9"/>
  <c r="AE37" i="9"/>
  <c r="AF42" i="9"/>
  <c r="AF35" i="9"/>
  <c r="AE34" i="9"/>
  <c r="AE41" i="9"/>
  <c r="G149" i="14"/>
  <c r="E150" i="14"/>
  <c r="H153" i="14"/>
  <c r="G153" i="14"/>
  <c r="D155" i="14"/>
  <c r="H160" i="14"/>
  <c r="H165" i="14"/>
  <c r="F150" i="14"/>
  <c r="H150" i="14"/>
  <c r="G157" i="14"/>
  <c r="E146" i="14"/>
  <c r="G148" i="14"/>
  <c r="G152" i="14"/>
  <c r="G161" i="14"/>
  <c r="H159" i="14"/>
  <c r="G158" i="14"/>
  <c r="H152" i="14"/>
  <c r="H161" i="14"/>
  <c r="H158" i="14"/>
  <c r="E155" i="14"/>
  <c r="G155" i="14" s="1"/>
  <c r="C155" i="14"/>
  <c r="H147" i="14"/>
  <c r="H156" i="14"/>
  <c r="G150" i="14"/>
  <c r="F155" i="14"/>
  <c r="F146" i="14"/>
  <c r="G146" i="14" s="1"/>
  <c r="H148" i="14"/>
  <c r="G162" i="14"/>
  <c r="F64" i="14"/>
  <c r="H64" i="14" s="1"/>
  <c r="C61" i="14"/>
  <c r="D10" i="11" s="1"/>
  <c r="D11" i="11"/>
  <c r="G163" i="14"/>
  <c r="D162" i="14"/>
  <c r="D111" i="14"/>
  <c r="H80" i="14"/>
  <c r="G80" i="14"/>
  <c r="N29" i="10"/>
  <c r="H162" i="14"/>
  <c r="F76" i="18"/>
  <c r="F109" i="14" s="1"/>
  <c r="H59" i="18"/>
  <c r="G59" i="18"/>
  <c r="E108" i="14"/>
  <c r="H108" i="14" s="1"/>
  <c r="G57" i="18"/>
  <c r="H57" i="18"/>
  <c r="H18" i="18"/>
  <c r="G18" i="18"/>
  <c r="H44" i="19"/>
  <c r="F103" i="14"/>
  <c r="G44" i="19"/>
  <c r="G75" i="14"/>
  <c r="E10" i="11"/>
  <c r="D128" i="14"/>
  <c r="D9" i="11"/>
  <c r="D126" i="14"/>
  <c r="D127" i="14"/>
  <c r="C83" i="2"/>
  <c r="C89" i="2"/>
  <c r="D8" i="11" s="1"/>
  <c r="C76" i="2"/>
  <c r="C7" i="19" s="1"/>
  <c r="F79" i="14"/>
  <c r="F19" i="19"/>
  <c r="E76" i="2"/>
  <c r="E7" i="19" s="1"/>
  <c r="H71" i="2"/>
  <c r="H146" i="14"/>
  <c r="H155" i="14"/>
  <c r="C126" i="14"/>
  <c r="C128" i="14"/>
  <c r="G76" i="18"/>
  <c r="H76" i="18"/>
  <c r="H103" i="14"/>
  <c r="G103" i="14"/>
  <c r="F89" i="14"/>
  <c r="H76" i="2"/>
  <c r="F61" i="14"/>
  <c r="G61" i="14" s="1"/>
  <c r="H56" i="14"/>
  <c r="G56" i="14"/>
  <c r="G11" i="11"/>
  <c r="H61" i="14"/>
  <c r="G109" i="14" l="1"/>
  <c r="H109" i="14"/>
  <c r="E120" i="14"/>
  <c r="G120" i="14" s="1"/>
  <c r="H121" i="14"/>
  <c r="G121" i="14"/>
  <c r="F8" i="11"/>
  <c r="E46" i="14"/>
  <c r="E47" i="14" s="1"/>
  <c r="C79" i="14"/>
  <c r="C89" i="14" s="1"/>
  <c r="C19" i="19"/>
  <c r="H7" i="19"/>
  <c r="E79" i="14"/>
  <c r="E19" i="19"/>
  <c r="G7" i="19"/>
  <c r="D19" i="19"/>
  <c r="D79" i="14"/>
  <c r="D89" i="14" s="1"/>
  <c r="F89" i="2"/>
  <c r="H83" i="2"/>
  <c r="G83" i="2"/>
  <c r="C77" i="18"/>
  <c r="C80" i="18" s="1"/>
  <c r="C107" i="14"/>
  <c r="C111" i="14" s="1"/>
  <c r="D18" i="11"/>
  <c r="D17" i="11"/>
  <c r="F18" i="11"/>
  <c r="F17" i="11"/>
  <c r="E17" i="11"/>
  <c r="E18" i="11"/>
  <c r="H60" i="2"/>
  <c r="C65" i="14"/>
  <c r="G114" i="14"/>
  <c r="F113" i="14"/>
  <c r="AF34" i="9"/>
  <c r="H120" i="14"/>
  <c r="H52" i="14"/>
  <c r="G52" i="14"/>
  <c r="G55" i="14"/>
  <c r="H55" i="14"/>
  <c r="X48" i="9"/>
  <c r="H65" i="14"/>
  <c r="G76" i="2"/>
  <c r="C46" i="14"/>
  <c r="G108" i="14"/>
  <c r="E9" i="11"/>
  <c r="C127" i="14"/>
  <c r="L29" i="10"/>
  <c r="G64" i="14"/>
  <c r="F31" i="14"/>
  <c r="C80" i="2"/>
  <c r="AF47" i="9"/>
  <c r="G31" i="19"/>
  <c r="H116" i="14"/>
  <c r="AC48" i="9"/>
  <c r="AE33" i="9"/>
  <c r="AE48" i="9" s="1"/>
  <c r="AD48" i="9"/>
  <c r="H61" i="18"/>
  <c r="G32" i="14"/>
  <c r="H80" i="2"/>
  <c r="D83" i="2"/>
  <c r="D89" i="2" s="1"/>
  <c r="G167" i="14"/>
  <c r="G17" i="2"/>
  <c r="G151" i="14"/>
  <c r="N17" i="10"/>
  <c r="G13" i="18"/>
  <c r="F99" i="14"/>
  <c r="G6" i="3"/>
  <c r="W48" i="9"/>
  <c r="F164" i="14"/>
  <c r="F7" i="18"/>
  <c r="AD23" i="9"/>
  <c r="AE46" i="9"/>
  <c r="G7" i="18" l="1"/>
  <c r="F38" i="18"/>
  <c r="H7" i="18"/>
  <c r="H164" i="14"/>
  <c r="G164" i="14"/>
  <c r="G113" i="14"/>
  <c r="H113" i="14"/>
  <c r="G18" i="11"/>
  <c r="G17" i="11"/>
  <c r="G79" i="14"/>
  <c r="E89" i="14"/>
  <c r="H79" i="14"/>
  <c r="G31" i="14"/>
  <c r="F45" i="14"/>
  <c r="H31" i="14"/>
  <c r="E8" i="11"/>
  <c r="D46" i="14"/>
  <c r="R49" i="9"/>
  <c r="Z49" i="9"/>
  <c r="AF48" i="9"/>
  <c r="N49" i="9"/>
  <c r="AD49" i="9" s="1"/>
  <c r="V49" i="9"/>
  <c r="G99" i="14"/>
  <c r="H99" i="14"/>
  <c r="D13" i="11"/>
  <c r="C47" i="14"/>
  <c r="U49" i="9"/>
  <c r="Y49" i="9"/>
  <c r="M49" i="9"/>
  <c r="AC49" i="9" s="1"/>
  <c r="Q49" i="9"/>
  <c r="G8" i="11"/>
  <c r="H89" i="2"/>
  <c r="F46" i="14"/>
  <c r="G89" i="2"/>
  <c r="H19" i="19"/>
  <c r="G19" i="19"/>
  <c r="F47" i="14" l="1"/>
  <c r="H46" i="14"/>
  <c r="G46" i="14"/>
  <c r="G89" i="14"/>
  <c r="H89" i="14"/>
  <c r="G45" i="14"/>
  <c r="H45" i="14"/>
  <c r="G38" i="18"/>
  <c r="F77" i="18"/>
  <c r="H38" i="18"/>
  <c r="F107" i="14"/>
  <c r="D47" i="14"/>
  <c r="E13" i="11"/>
  <c r="G107" i="14" l="1"/>
  <c r="F111" i="14"/>
  <c r="H107" i="14"/>
  <c r="F80" i="18"/>
  <c r="G77" i="18"/>
  <c r="H77" i="18"/>
  <c r="G47" i="14"/>
  <c r="H47" i="14"/>
  <c r="H80" i="18" l="1"/>
  <c r="G80" i="18"/>
  <c r="H111" i="14"/>
  <c r="G111" i="14"/>
</calcChain>
</file>

<file path=xl/sharedStrings.xml><?xml version="1.0" encoding="utf-8"?>
<sst xmlns="http://schemas.openxmlformats.org/spreadsheetml/2006/main" count="876" uniqueCount="515">
  <si>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</si>
  <si>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</si>
  <si>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</si>
  <si>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</si>
  <si>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</si>
  <si>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</si>
  <si>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</si>
  <si>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</si>
  <si>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</si>
  <si>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</si>
  <si>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</si>
  <si>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</si>
  <si>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</si>
  <si>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</si>
  <si>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</si>
  <si>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</si>
  <si>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</si>
  <si>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</si>
  <si>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</si>
  <si>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</si>
  <si>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</si>
  <si>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</si>
  <si>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</si>
  <si>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</si>
  <si>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</si>
  <si>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</si>
  <si>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</si>
  <si>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</si>
  <si>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</si>
  <si>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</si>
  <si>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</si>
  <si>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</si>
  <si>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</si>
  <si>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</si>
  <si>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</si>
  <si>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</si>
  <si>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</si>
  <si>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</si>
  <si>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</si>
  <si>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</si>
  <si>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</si>
  <si>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</si>
  <si>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</si>
  <si>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</si>
  <si>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</si>
  <si>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</si>
  <si>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</si>
  <si>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</si>
  <si>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</si>
  <si>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</si>
  <si>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</si>
  <si>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</si>
  <si>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</si>
  <si>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</si>
  <si>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</si>
  <si>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</si>
  <si>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</si>
  <si>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</si>
  <si>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</si>
  <si>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</si>
  <si>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</si>
  <si>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</si>
  <si>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</si>
  <si>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</si>
  <si>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</si>
  <si>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</si>
  <si>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</si>
  <si>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</si>
  <si>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</si>
  <si>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</si>
  <si>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</si>
  <si>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</si>
  <si>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</si>
  <si>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</si>
  <si>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</si>
  <si>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</si>
  <si>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</si>
  <si>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</si>
  <si>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</si>
  <si>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</si>
  <si>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</si>
  <si>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</si>
  <si>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</si>
  <si>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</si>
  <si>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</si>
  <si>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</si>
  <si>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</si>
  <si>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</si>
  <si>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</si>
  <si>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</si>
  <si>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</si>
  <si>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</si>
  <si>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</si>
  <si>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</si>
  <si>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</si>
  <si>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</si>
  <si>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</si>
  <si>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</si>
  <si>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</si>
  <si>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</si>
  <si>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</si>
  <si>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</si>
  <si>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</si>
  <si>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</si>
  <si>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</si>
  <si>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</si>
  <si>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</si>
  <si>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</si>
  <si>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</si>
  <si>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</si>
  <si>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</si>
  <si>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</si>
  <si>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</si>
  <si>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</si>
  <si>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</si>
  <si>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</si>
  <si>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</si>
  <si>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</si>
  <si>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</si>
  <si>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</si>
  <si>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</si>
  <si>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</si>
  <si>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</si>
  <si>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</si>
  <si>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</si>
  <si>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</si>
  <si>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</si>
  <si>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</si>
  <si>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</si>
  <si>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</si>
  <si>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</si>
  <si>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</si>
  <si>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</si>
  <si>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</si>
  <si>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</si>
  <si>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</si>
  <si>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</si>
  <si>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</si>
  <si>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</si>
  <si>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</si>
  <si>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</si>
  <si>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</si>
  <si>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</si>
  <si>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</si>
  <si>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</si>
  <si>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</si>
  <si>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</si>
  <si>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</si>
  <si>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</si>
  <si>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</si>
  <si>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</si>
  <si>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</si>
  <si>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</si>
  <si>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</si>
  <si>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</si>
  <si>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</si>
  <si>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</si>
  <si>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</si>
  <si>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</si>
  <si>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</si>
  <si>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</si>
  <si>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</si>
  <si>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</si>
  <si>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</si>
  <si>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</si>
  <si>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</si>
  <si>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</si>
  <si>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</si>
  <si>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</si>
  <si>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</si>
  <si>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</si>
  <si>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</si>
  <si>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</si>
  <si>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</si>
  <si>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</si>
  <si>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</si>
  <si>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</si>
  <si>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</si>
  <si>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</si>
  <si>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</si>
  <si>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</si>
  <si>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</si>
  <si>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</si>
  <si>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</si>
  <si>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</si>
  <si>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</si>
  <si>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</si>
  <si>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</si>
  <si>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</si>
  <si>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</si>
  <si>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</si>
  <si>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</si>
  <si>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</si>
  <si>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</si>
  <si>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</si>
  <si>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</si>
  <si>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</si>
  <si>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</si>
  <si>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</si>
  <si>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</si>
  <si>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</si>
  <si>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</si>
  <si>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</si>
  <si>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</si>
  <si>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</si>
  <si>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</si>
  <si>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</si>
  <si>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</si>
  <si>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</si>
  <si>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</si>
  <si>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</si>
  <si>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</si>
  <si>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</si>
  <si>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</si>
  <si>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</si>
  <si>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</si>
  <si>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</si>
  <si>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</si>
  <si>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</si>
  <si>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</si>
  <si>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</si>
  <si>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</si>
  <si>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</si>
  <si>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</si>
  <si>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</si>
  <si>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</si>
  <si>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</si>
  <si>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</si>
  <si>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</si>
  <si>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</si>
  <si>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</si>
  <si>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</si>
  <si>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</si>
  <si>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</si>
  <si>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</si>
  <si>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</si>
  <si>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</si>
  <si>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</si>
  <si>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</si>
  <si>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Надходження авансів від покупців і замовників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</si>
  <si>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</si>
  <si>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</si>
  <si>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</si>
  <si>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</si>
  <si>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</si>
  <si>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</si>
  <si>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</si>
  <si>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</si>
  <si>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</si>
  <si>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Найменування видів діяльності за КВЕД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</si>
  <si>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</si>
  <si>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</si>
  <si>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</si>
  <si>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</si>
  <si>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</si>
  <si>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</si>
  <si>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</si>
  <si>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</si>
  <si>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</si>
  <si>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</si>
  <si>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</si>
  <si>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</si>
  <si>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</si>
  <si>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</si>
  <si>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</si>
  <si>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</si>
  <si>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</si>
  <si>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</si>
  <si>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</si>
  <si>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</si>
  <si>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</si>
  <si>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</si>
  <si>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</si>
  <si>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</si>
  <si>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</si>
  <si>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</si>
  <si>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</si>
  <si>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</si>
  <si>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</si>
  <si>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</si>
  <si>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</si>
  <si>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</si>
  <si>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</si>
  <si>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</si>
  <si>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</si>
  <si>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</si>
  <si>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</si>
  <si>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</si>
  <si>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</si>
  <si>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</si>
  <si>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</si>
  <si>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</si>
  <si>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</si>
  <si>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</si>
  <si>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</si>
  <si>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</si>
  <si>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</si>
  <si>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</si>
  <si>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</si>
  <si>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</si>
  <si>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</si>
  <si>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</si>
  <si>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</si>
  <si>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</si>
  <si>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</si>
  <si>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</si>
  <si>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</si>
  <si>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</si>
  <si>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</si>
  <si>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</si>
  <si>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</si>
  <si>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</si>
  <si>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</si>
  <si>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</si>
  <si>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</si>
  <si>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</si>
  <si>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</si>
  <si>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</si>
  <si>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</si>
  <si>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</si>
  <si>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</si>
  <si>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</si>
  <si>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</si>
  <si>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</si>
  <si>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</si>
  <si>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</si>
  <si>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</si>
  <si>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</si>
  <si>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</si>
  <si>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</si>
  <si>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</si>
  <si>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</si>
  <si>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</si>
  <si>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</si>
  <si>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</si>
  <si>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</si>
  <si>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</si>
  <si>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</si>
  <si>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</si>
  <si>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</si>
  <si>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</si>
  <si>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</si>
  <si>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</si>
  <si>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</si>
  <si>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</si>
  <si>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</si>
  <si>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</si>
  <si>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</si>
  <si>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</si>
  <si>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</si>
  <si>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</si>
  <si>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</si>
  <si>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</si>
  <si>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</si>
  <si>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</si>
  <si>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</si>
  <si>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</si>
  <si>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</si>
  <si>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</si>
  <si>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</si>
  <si>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</si>
  <si>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</si>
  <si>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</si>
  <si>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</si>
  <si>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</si>
  <si>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</si>
  <si>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</si>
  <si>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</si>
  <si>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</si>
  <si>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</si>
  <si>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</si>
  <si>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</si>
  <si>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</si>
  <si>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</si>
  <si>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</si>
  <si>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</si>
  <si>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</si>
  <si>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</si>
  <si>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Надходження грошових коштів від операційної діяльності</t>
  </si>
  <si>
    <t>Цільове фінансування (розшифрувати)</t>
  </si>
  <si>
    <t>Витрачання грошових коштів від операційної діяльності</t>
  </si>
  <si>
    <t>інші зобов’язання з податків і зборів (розшифрувати)</t>
  </si>
  <si>
    <t>Інші витрачання (розшифрувати)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</si>
  <si>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</si>
  <si>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</si>
  <si>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</si>
  <si>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</si>
  <si>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</si>
  <si>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</si>
  <si>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</si>
  <si>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</si>
  <si>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</si>
  <si>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</si>
  <si>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>Інші платежі (розшифрувати)</t>
  </si>
  <si>
    <t>Витрачання грошових коштів від фінансової діяльності</t>
  </si>
  <si>
    <t>члени наглядової ради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</si>
  <si>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</si>
  <si>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</si>
  <si>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</si>
  <si>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</si>
  <si>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</si>
  <si>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</si>
  <si>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</si>
  <si>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Чистий рух грошових коштів за звітний період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</si>
  <si>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</si>
  <si>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</si>
  <si>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</si>
  <si>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</si>
  <si>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</si>
  <si>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</si>
  <si>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</si>
  <si>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</si>
  <si>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</si>
  <si>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</si>
  <si>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</si>
  <si>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</si>
  <si>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 xml:space="preserve">керівник, усього, у тому числі: </t>
  </si>
  <si>
    <t>Зобов’язання з податків, зборів та інших обов’язкових платежів, у тому числі:</t>
  </si>
  <si>
    <t>3156/1</t>
  </si>
  <si>
    <t>3156/2</t>
  </si>
  <si>
    <t>Надходження від деривативів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</si>
  <si>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</si>
  <si>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</si>
  <si>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</si>
  <si>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Середньомісячні витрати на оплату праці одного працівника (гривень), усього, у тому числі: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</si>
  <si>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</si>
  <si>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</si>
  <si>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</si>
  <si>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</si>
  <si>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які 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</si>
  <si>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</si>
  <si>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</si>
  <si>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 одного працівника, грн, усього, у тому числі: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</si>
  <si>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</si>
  <si>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</si>
  <si>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№ з/п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</si>
  <si>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</si>
  <si>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</si>
  <si>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 xml:space="preserve">      1. Дані про підприємство, персонал та витрати на оплату праці*</t>
  </si>
  <si>
    <t>посадовий оклад</t>
  </si>
  <si>
    <t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</si>
  <si>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</si>
  <si>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</si>
  <si>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(квартал)</t>
  </si>
  <si>
    <t>Звітний період (квартал)</t>
  </si>
  <si>
    <r>
      <t xml:space="preserve">Середня кількість працівників </t>
    </r>
    <r>
      <rPr>
        <sz val="14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  <charset val="204"/>
      </rPr>
      <t>, у тому числі:</t>
    </r>
  </si>
  <si>
    <t xml:space="preserve">Комунальне підприємство «Житлово-експлуатаційна організація № 2» Полтавської міської ради </t>
  </si>
  <si>
    <t>Комунальне підприємство  «Декоративні культури»</t>
  </si>
  <si>
    <t>Комунальне підприємство «Спецкомбінат ритуального обслуговування»</t>
  </si>
  <si>
    <t>Полтавське комунальне автотранспортне підприємство 1628</t>
  </si>
  <si>
    <t>Комунальне підприємство Полтаваелектроавтотранс  Полтавської міської ради</t>
  </si>
  <si>
    <t>ПЕЗО Міськсвітло</t>
  </si>
  <si>
    <t>Комунальне підприємство "Центральна диспетчерська служба міських пасажирських перевезень" Полтавської міської ради</t>
  </si>
  <si>
    <t>Надання ландшафтних послуг</t>
  </si>
  <si>
    <t>Організування поховань і надання суміжних послуг</t>
  </si>
  <si>
    <t>Збирання безпечних відходів</t>
  </si>
  <si>
    <t>Оброблення та видалення безпечних відходів</t>
  </si>
  <si>
    <t>Каналізація,відведення і очищення стічних вод</t>
  </si>
  <si>
    <t>Оптова торгівля відходами та брухтом</t>
  </si>
  <si>
    <t>Пасажирський наземний транспорт міського та приміського сполучення</t>
  </si>
  <si>
    <t>Електромонтажні роботи</t>
  </si>
  <si>
    <t>Консультування з питань комерційної діяльності й керування</t>
  </si>
  <si>
    <t>Полтавський міський парк культури та відпочинку "Перемога"</t>
  </si>
  <si>
    <t>Комунальне підприємство Міський духовий оркестр Полтава</t>
  </si>
  <si>
    <t>Підприємство  КП "Палац дозвілля"</t>
  </si>
  <si>
    <t>функціонування атракціонів і тематичних парків</t>
  </si>
  <si>
    <t>Діяльність із підтримки театральних і концертних заходів</t>
  </si>
  <si>
    <t>КП "ПМ БТІ" ПМР</t>
  </si>
  <si>
    <t>КП "Міськбуджитлокомункомплект"</t>
  </si>
  <si>
    <t>КП "Полтавасервіс"</t>
  </si>
  <si>
    <t>Наданеня в оренду й експлуатацію власного чи орендованого нерухомого майна</t>
  </si>
  <si>
    <t>Будівництво житлових та нежитлових будівель</t>
  </si>
  <si>
    <t>Дяльність у сфері інжинірінгу, геології та геодезії, надання послуг із технічного консультування в цих сферах</t>
  </si>
  <si>
    <t>Театральна і мистецька діяльність</t>
  </si>
  <si>
    <t>Комплексне обслуговування об'єктів</t>
  </si>
  <si>
    <t>Спортивно-технічний комплекс "Лтава"</t>
  </si>
  <si>
    <t>Діяльність у сфері спорту</t>
  </si>
  <si>
    <t>Театральна і мистецьька діяльність</t>
  </si>
  <si>
    <t>придбання необоротних активів</t>
  </si>
  <si>
    <t>придбання  (створення) нематеріальних активів</t>
  </si>
  <si>
    <t>придбання музичних інструментів</t>
  </si>
  <si>
    <t>70.22 Консультування з питань комерційної діяльності й керування</t>
  </si>
  <si>
    <t>основні засоби</t>
  </si>
  <si>
    <t>81.10 Комплексне обслуговування об`єктів</t>
  </si>
  <si>
    <t>Каналізація, відведення і очищення стічних вод</t>
  </si>
  <si>
    <t>Інші послуги (зливання відходів на зливній станції, вивіз загальноміських відходів по договору субпідряду тощо))</t>
  </si>
  <si>
    <t xml:space="preserve">Мобільна туалетна кабіна "Екостайл"     6 шт по 10,1 тис.грн з ПДВ </t>
  </si>
  <si>
    <t>Мобільна туалетна кабіна для інвалідів  1 шт по 39,399972 тис.грн за шт з ПДВ,</t>
  </si>
  <si>
    <t>Основна діяльність</t>
  </si>
  <si>
    <t>Діяльність автомобільного регулярного транспорту</t>
  </si>
  <si>
    <t>Діяльність регулярного електротранспорту</t>
  </si>
  <si>
    <t>Діяльність автомобільно-вантажного транспорту</t>
  </si>
  <si>
    <t>Діяльність нерегулярного пасажирського транспорту</t>
  </si>
  <si>
    <t>Функціонування інфраструктури автомобільного та міського транспорту</t>
  </si>
  <si>
    <t>Діяльність їдалень</t>
  </si>
  <si>
    <t>Надання в оренду майна</t>
  </si>
  <si>
    <t>Рекламна діяльність</t>
  </si>
  <si>
    <t>Європейський Банк Реконструкції та Розвитку</t>
  </si>
  <si>
    <t>10000000 євро</t>
  </si>
  <si>
    <t>кредит</t>
  </si>
  <si>
    <t>1501323 євро 15.05.20р</t>
  </si>
  <si>
    <t>не вимагається</t>
  </si>
  <si>
    <t>Роздрібна торгівля іншими невживаними товарами</t>
  </si>
  <si>
    <t>68.20 Надання в оренду й експлуатацію власного чи орендованого нерухомого майна</t>
  </si>
  <si>
    <t xml:space="preserve">Ремонт картодрому </t>
  </si>
  <si>
    <t>Надання в оренду й експлуатацію власного чи орендованого нерухомого майна</t>
  </si>
  <si>
    <t>ремонтно-будівельна діяльність</t>
  </si>
  <si>
    <t>Діяльність у сфері інжирінгу,геології та геодезії</t>
  </si>
  <si>
    <t>Нематеріальні активи</t>
  </si>
  <si>
    <t>Інші необоротні активи</t>
  </si>
  <si>
    <t>,</t>
  </si>
  <si>
    <t>Додаток 2</t>
  </si>
  <si>
    <t>до звіту про виконання фінансового плану за II (квартал)</t>
  </si>
  <si>
    <t>Зведений звіт</t>
  </si>
  <si>
    <t>за  II квартал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</si>
</sst>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89" formatCode="_-* #,##0.00\ _г_р_н_._-;\-* #,##0.00\ _г_р_н_._-;_-* &quot;-&quot;??\ _г_р_н_._-;_-@_-"/>
    <numFmt numFmtId="197" formatCode="_-* #,##0.00_₴_-;\-* #,##0.00_₴_-;_-* &quot;-&quot;??_₴_-;_-@_-"/>
    <numFmt numFmtId="198" formatCode="0.0"/>
    <numFmt numFmtId="199" formatCode="#,##0.0"/>
    <numFmt numFmtId="204" formatCode="###\ ##0.000"/>
    <numFmt numFmtId="205" formatCode="_(&quot;$&quot;* #,##0.00_);_(&quot;$&quot;* \(#,##0.00\);_(&quot;$&quot;* &quot;-&quot;??_);_(@_)"/>
    <numFmt numFmtId="206" formatCode="_(* #,##0_);_(* \(#,##0\);_(* &quot;-&quot;_);_(@_)"/>
    <numFmt numFmtId="207" formatCode="_(* #,##0.00_);_(* \(#,##0.00\);_(* &quot;-&quot;??_);_(@_)"/>
    <numFmt numFmtId="208" formatCode="#,##0.0_ ;[Red]\-#,##0.0\ "/>
    <numFmt numFmtId="209" formatCode="0.0;\(0.0\);\ ;\-"/>
    <numFmt numFmtId="212" formatCode="_(* #,##0_);_(* \(#,##0\);_(* &quot;-&quot;??_);_(@_)"/>
    <numFmt numFmtId="213" formatCode="_(* #,##0.0_);_(* \(#,##0.0\);_(* &quot;-&quot;??_);_(@_)"/>
    <numFmt numFmtId="215" formatCode="_(* #,##0.0_);_(* \(#,##0.0\);_(* &quot;-&quot;_);_(@_)"/>
    <numFmt numFmtId="217" formatCode="_(* #,##0.000_);_(* \(#,##0.000\);_(* &quot;-&quot;_);_(@_)"/>
  </numFmts>
  <fonts count="7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89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204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205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6" fontId="66" fillId="0" borderId="0" applyFont="0" applyFill="0" applyBorder="0" applyAlignment="0" applyProtection="0"/>
    <xf numFmtId="207" fontId="6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209" fontId="68" fillId="22" borderId="12" applyFill="0" applyBorder="0">
      <alignment horizontal="center" vertical="center" wrapText="1"/>
      <protection locked="0"/>
    </xf>
    <xf numFmtId="204" fontId="69" fillId="0" borderId="0">
      <alignment wrapText="1"/>
    </xf>
    <xf numFmtId="204" fontId="36" fillId="0" borderId="0">
      <alignment wrapText="1"/>
    </xf>
  </cellStyleXfs>
  <cellXfs count="462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9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2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9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99" fontId="4" fillId="0" borderId="0" xfId="0" applyNumberFormat="1" applyFont="1" applyFill="1" applyBorder="1" applyAlignment="1">
      <alignment horizontal="center" vertical="center" wrapText="1"/>
    </xf>
    <xf numFmtId="19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5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99" fontId="5" fillId="0" borderId="0" xfId="0" quotePrefix="1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9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9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0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206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206" fontId="5" fillId="0" borderId="19" xfId="0" applyNumberFormat="1" applyFont="1" applyFill="1" applyBorder="1" applyAlignment="1">
      <alignment horizontal="center" vertical="center" wrapText="1"/>
    </xf>
    <xf numFmtId="206" fontId="4" fillId="27" borderId="3" xfId="0" applyNumberFormat="1" applyFont="1" applyFill="1" applyBorder="1" applyAlignment="1">
      <alignment horizontal="center" vertical="center" wrapText="1"/>
    </xf>
    <xf numFmtId="206" fontId="4" fillId="0" borderId="3" xfId="0" applyNumberFormat="1" applyFont="1" applyFill="1" applyBorder="1" applyAlignment="1">
      <alignment horizontal="center" vertical="center" wrapText="1"/>
    </xf>
    <xf numFmtId="215" fontId="5" fillId="29" borderId="3" xfId="0" applyNumberFormat="1" applyFont="1" applyFill="1" applyBorder="1" applyAlignment="1">
      <alignment horizontal="center" vertical="center" wrapText="1"/>
    </xf>
    <xf numFmtId="206" fontId="5" fillId="27" borderId="3" xfId="0" applyNumberFormat="1" applyFont="1" applyFill="1" applyBorder="1" applyAlignment="1">
      <alignment horizontal="center" vertical="center" wrapText="1"/>
    </xf>
    <xf numFmtId="206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206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206" fontId="5" fillId="0" borderId="17" xfId="0" applyNumberFormat="1" applyFont="1" applyFill="1" applyBorder="1" applyAlignment="1">
      <alignment horizontal="center" vertical="center" wrapText="1"/>
    </xf>
    <xf numFmtId="206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13" fontId="4" fillId="0" borderId="3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98" fontId="5" fillId="0" borderId="3" xfId="291" applyNumberFormat="1" applyFont="1" applyFill="1" applyBorder="1" applyAlignment="1">
      <alignment horizontal="right" vertical="center" wrapText="1"/>
    </xf>
    <xf numFmtId="206" fontId="5" fillId="30" borderId="3" xfId="0" applyNumberFormat="1" applyFont="1" applyFill="1" applyBorder="1" applyAlignment="1">
      <alignment horizontal="center" vertical="center" wrapText="1"/>
    </xf>
    <xf numFmtId="198" fontId="4" fillId="0" borderId="3" xfId="291" applyNumberFormat="1" applyFont="1" applyFill="1" applyBorder="1" applyAlignment="1">
      <alignment horizontal="right" vertical="center" wrapText="1"/>
    </xf>
    <xf numFmtId="206" fontId="4" fillId="26" borderId="3" xfId="0" applyNumberFormat="1" applyFont="1" applyFill="1" applyBorder="1" applyAlignment="1">
      <alignment horizontal="center" vertical="center" wrapText="1"/>
    </xf>
    <xf numFmtId="206" fontId="4" fillId="29" borderId="3" xfId="0" applyNumberFormat="1" applyFont="1" applyFill="1" applyBorder="1" applyAlignment="1">
      <alignment horizontal="center" vertical="center" wrapText="1"/>
    </xf>
    <xf numFmtId="206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06" fontId="5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>
      <alignment horizontal="center" vertical="center" wrapText="1"/>
    </xf>
    <xf numFmtId="199" fontId="5" fillId="0" borderId="19" xfId="0" applyNumberFormat="1" applyFont="1" applyFill="1" applyBorder="1" applyAlignment="1">
      <alignment horizontal="right" vertical="center" wrapText="1"/>
    </xf>
    <xf numFmtId="199" fontId="4" fillId="0" borderId="19" xfId="0" applyNumberFormat="1" applyFont="1" applyFill="1" applyBorder="1" applyAlignment="1">
      <alignment horizontal="right" vertical="center" wrapText="1"/>
    </xf>
    <xf numFmtId="215" fontId="4" fillId="29" borderId="3" xfId="0" applyNumberFormat="1" applyFont="1" applyFill="1" applyBorder="1" applyAlignment="1">
      <alignment horizontal="center" vertical="center" wrapText="1"/>
    </xf>
    <xf numFmtId="206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99" fontId="5" fillId="30" borderId="3" xfId="237" applyNumberFormat="1" applyFont="1" applyFill="1" applyBorder="1" applyAlignment="1">
      <alignment horizontal="center" vertical="center" wrapText="1"/>
    </xf>
    <xf numFmtId="215" fontId="5" fillId="29" borderId="19" xfId="0" applyNumberFormat="1" applyFont="1" applyFill="1" applyBorder="1" applyAlignment="1">
      <alignment horizontal="center" vertical="center" wrapText="1"/>
    </xf>
    <xf numFmtId="215" fontId="5" fillId="29" borderId="15" xfId="0" applyNumberFormat="1" applyFont="1" applyFill="1" applyBorder="1" applyAlignment="1">
      <alignment horizontal="center" vertical="center" wrapText="1"/>
    </xf>
    <xf numFmtId="212" fontId="5" fillId="30" borderId="3" xfId="0" applyNumberFormat="1" applyFont="1" applyFill="1" applyBorder="1" applyAlignment="1">
      <alignment horizontal="center" vertical="center" wrapText="1"/>
    </xf>
    <xf numFmtId="213" fontId="5" fillId="30" borderId="3" xfId="0" applyNumberFormat="1" applyFont="1" applyFill="1" applyBorder="1" applyAlignment="1">
      <alignment horizontal="center" vertical="center" wrapText="1"/>
    </xf>
    <xf numFmtId="212" fontId="4" fillId="30" borderId="3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right" vertical="center" wrapText="1"/>
    </xf>
    <xf numFmtId="199" fontId="4" fillId="0" borderId="3" xfId="0" applyNumberFormat="1" applyFont="1" applyFill="1" applyBorder="1" applyAlignment="1">
      <alignment horizontal="right" vertical="center" wrapText="1"/>
    </xf>
    <xf numFmtId="199" fontId="5" fillId="30" borderId="3" xfId="0" applyNumberFormat="1" applyFont="1" applyFill="1" applyBorder="1" applyAlignment="1">
      <alignment horizontal="center" vertical="center" wrapText="1"/>
    </xf>
    <xf numFmtId="199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215" fontId="5" fillId="29" borderId="20" xfId="0" applyNumberFormat="1" applyFont="1" applyFill="1" applyBorder="1" applyAlignment="1">
      <alignment horizontal="center" vertical="center" wrapText="1"/>
    </xf>
    <xf numFmtId="215" fontId="5" fillId="22" borderId="3" xfId="0" applyNumberFormat="1" applyFont="1" applyFill="1" applyBorder="1" applyAlignment="1">
      <alignment horizontal="center" vertical="center" wrapText="1"/>
    </xf>
    <xf numFmtId="199" fontId="5" fillId="22" borderId="19" xfId="0" applyNumberFormat="1" applyFont="1" applyFill="1" applyBorder="1" applyAlignment="1">
      <alignment horizontal="right" vertical="center" wrapText="1"/>
    </xf>
    <xf numFmtId="215" fontId="5" fillId="22" borderId="20" xfId="0" applyNumberFormat="1" applyFont="1" applyFill="1" applyBorder="1" applyAlignment="1">
      <alignment horizontal="center" vertical="center" wrapText="1"/>
    </xf>
    <xf numFmtId="199" fontId="5" fillId="22" borderId="20" xfId="0" applyNumberFormat="1" applyFont="1" applyFill="1" applyBorder="1" applyAlignment="1">
      <alignment horizontal="right" vertical="center" wrapText="1"/>
    </xf>
    <xf numFmtId="206" fontId="5" fillId="0" borderId="3" xfId="245" applyNumberFormat="1" applyFont="1" applyFill="1" applyBorder="1" applyAlignment="1">
      <alignment horizontal="center" vertical="center" wrapText="1"/>
    </xf>
    <xf numFmtId="198" fontId="5" fillId="0" borderId="0" xfId="29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206" fontId="71" fillId="0" borderId="3" xfId="0" applyNumberFormat="1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206" fontId="4" fillId="27" borderId="15" xfId="0" applyNumberFormat="1" applyFont="1" applyFill="1" applyBorder="1" applyAlignment="1">
      <alignment horizontal="center" vertical="center" wrapText="1"/>
    </xf>
    <xf numFmtId="206" fontId="4" fillId="0" borderId="15" xfId="0" applyNumberFormat="1" applyFont="1" applyFill="1" applyBorder="1" applyAlignment="1">
      <alignment horizontal="center" vertical="center" wrapText="1"/>
    </xf>
    <xf numFmtId="198" fontId="4" fillId="0" borderId="15" xfId="291" applyNumberFormat="1" applyFont="1" applyFill="1" applyBorder="1" applyAlignment="1">
      <alignment horizontal="right" vertical="center" wrapText="1"/>
    </xf>
    <xf numFmtId="198" fontId="4" fillId="0" borderId="19" xfId="291" applyNumberFormat="1" applyFont="1" applyFill="1" applyBorder="1" applyAlignment="1">
      <alignment horizontal="right" vertical="center" wrapText="1"/>
    </xf>
    <xf numFmtId="198" fontId="5" fillId="0" borderId="16" xfId="291" applyNumberFormat="1" applyFont="1" applyFill="1" applyBorder="1" applyAlignment="1">
      <alignment horizontal="right" vertical="center" wrapText="1"/>
    </xf>
    <xf numFmtId="0" fontId="4" fillId="0" borderId="3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182" applyFont="1" applyFill="1" applyBorder="1" applyAlignment="1">
      <alignment horizontal="left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06" fontId="4" fillId="0" borderId="14" xfId="0" applyNumberFormat="1" applyFont="1" applyFill="1" applyBorder="1" applyAlignment="1">
      <alignment horizontal="center" vertical="center" wrapText="1"/>
    </xf>
    <xf numFmtId="206" fontId="4" fillId="0" borderId="17" xfId="0" applyNumberFormat="1" applyFont="1" applyFill="1" applyBorder="1" applyAlignment="1">
      <alignment horizontal="center" vertical="center" wrapText="1"/>
    </xf>
    <xf numFmtId="0" fontId="4" fillId="0" borderId="19" xfId="0" quotePrefix="1" applyNumberFormat="1" applyFont="1" applyFill="1" applyBorder="1" applyAlignment="1">
      <alignment horizontal="center" vertical="center"/>
    </xf>
    <xf numFmtId="199" fontId="4" fillId="0" borderId="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75" fillId="0" borderId="3" xfId="0" applyFont="1" applyFill="1" applyBorder="1" applyAlignment="1" applyProtection="1">
      <alignment horizontal="left" vertical="center" wrapText="1"/>
      <protection locked="0"/>
    </xf>
    <xf numFmtId="206" fontId="5" fillId="31" borderId="3" xfId="0" applyNumberFormat="1" applyFont="1" applyFill="1" applyBorder="1" applyAlignment="1">
      <alignment horizontal="center" vertical="center" wrapText="1"/>
    </xf>
    <xf numFmtId="206" fontId="4" fillId="31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215" fontId="5" fillId="0" borderId="3" xfId="0" applyNumberFormat="1" applyFont="1" applyFill="1" applyBorder="1" applyAlignment="1">
      <alignment horizontal="center" vertical="center" wrapText="1"/>
    </xf>
    <xf numFmtId="49" fontId="4" fillId="0" borderId="0" xfId="0" quotePrefix="1" applyNumberFormat="1" applyFont="1" applyFill="1" applyBorder="1" applyAlignment="1">
      <alignment horizontal="left" vertical="center" wrapText="1"/>
    </xf>
    <xf numFmtId="49" fontId="5" fillId="0" borderId="0" xfId="0" quotePrefix="1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206" fontId="4" fillId="0" borderId="0" xfId="0" applyNumberFormat="1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left" vertical="center" wrapText="1"/>
    </xf>
    <xf numFmtId="0" fontId="5" fillId="0" borderId="0" xfId="245" applyFont="1" applyFill="1" applyBorder="1" applyAlignment="1">
      <alignment horizontal="right" vertical="center" wrapText="1"/>
    </xf>
    <xf numFmtId="198" fontId="4" fillId="0" borderId="0" xfId="291" applyNumberFormat="1" applyFont="1" applyFill="1" applyBorder="1" applyAlignment="1">
      <alignment horizontal="right" vertical="center" wrapText="1"/>
    </xf>
    <xf numFmtId="0" fontId="4" fillId="0" borderId="0" xfId="245" applyFont="1" applyFill="1" applyBorder="1" applyAlignment="1">
      <alignment horizontal="center" vertical="center" wrapText="1"/>
    </xf>
    <xf numFmtId="217" fontId="4" fillId="27" borderId="3" xfId="0" applyNumberFormat="1" applyFont="1" applyFill="1" applyBorder="1" applyAlignment="1">
      <alignment horizontal="center" vertical="center" wrapText="1"/>
    </xf>
    <xf numFmtId="49" fontId="4" fillId="32" borderId="0" xfId="0" quotePrefix="1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left" vertical="center"/>
    </xf>
    <xf numFmtId="2" fontId="5" fillId="0" borderId="3" xfId="245" applyNumberFormat="1" applyFont="1" applyFill="1" applyBorder="1" applyAlignment="1">
      <alignment horizontal="right" vertical="center" wrapText="1"/>
    </xf>
    <xf numFmtId="2" fontId="5" fillId="0" borderId="3" xfId="291" applyNumberFormat="1" applyFont="1" applyFill="1" applyBorder="1" applyAlignment="1">
      <alignment horizontal="center" vertical="center" wrapText="1"/>
    </xf>
    <xf numFmtId="2" fontId="4" fillId="0" borderId="3" xfId="291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199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9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vertical="center" wrapText="1"/>
    </xf>
    <xf numFmtId="212" fontId="5" fillId="0" borderId="3" xfId="0" applyNumberFormat="1" applyFont="1" applyFill="1" applyBorder="1" applyAlignment="1">
      <alignment vertical="center" wrapText="1"/>
    </xf>
    <xf numFmtId="213" fontId="5" fillId="0" borderId="14" xfId="291" applyNumberFormat="1" applyFont="1" applyFill="1" applyBorder="1" applyAlignment="1">
      <alignment vertical="center" wrapText="1"/>
    </xf>
    <xf numFmtId="213" fontId="5" fillId="0" borderId="16" xfId="291" applyNumberFormat="1" applyFont="1" applyFill="1" applyBorder="1" applyAlignment="1">
      <alignment vertical="center" wrapText="1"/>
    </xf>
    <xf numFmtId="212" fontId="4" fillId="30" borderId="14" xfId="0" applyNumberFormat="1" applyFont="1" applyFill="1" applyBorder="1" applyAlignment="1">
      <alignment horizontal="center" vertical="center" wrapText="1"/>
    </xf>
    <xf numFmtId="212" fontId="4" fillId="30" borderId="17" xfId="0" applyNumberFormat="1" applyFont="1" applyFill="1" applyBorder="1" applyAlignment="1">
      <alignment horizontal="center" vertical="center" wrapText="1"/>
    </xf>
    <xf numFmtId="212" fontId="4" fillId="30" borderId="16" xfId="0" applyNumberFormat="1" applyFont="1" applyFill="1" applyBorder="1" applyAlignment="1">
      <alignment horizontal="center" vertical="center" wrapText="1"/>
    </xf>
    <xf numFmtId="212" fontId="5" fillId="0" borderId="16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13" fontId="4" fillId="0" borderId="14" xfId="291" applyNumberFormat="1" applyFont="1" applyFill="1" applyBorder="1" applyAlignment="1">
      <alignment vertical="center" wrapText="1"/>
    </xf>
    <xf numFmtId="213" fontId="4" fillId="0" borderId="16" xfId="291" applyNumberFormat="1" applyFont="1" applyFill="1" applyBorder="1" applyAlignment="1">
      <alignment vertical="center" wrapText="1"/>
    </xf>
    <xf numFmtId="213" fontId="5" fillId="30" borderId="14" xfId="0" applyNumberFormat="1" applyFont="1" applyFill="1" applyBorder="1" applyAlignment="1">
      <alignment vertical="center" wrapText="1"/>
    </xf>
    <xf numFmtId="213" fontId="5" fillId="30" borderId="17" xfId="0" applyNumberFormat="1" applyFont="1" applyFill="1" applyBorder="1" applyAlignment="1">
      <alignment vertical="center" wrapText="1"/>
    </xf>
    <xf numFmtId="213" fontId="5" fillId="30" borderId="16" xfId="0" applyNumberFormat="1" applyFont="1" applyFill="1" applyBorder="1" applyAlignment="1">
      <alignment vertical="center" wrapText="1"/>
    </xf>
    <xf numFmtId="212" fontId="5" fillId="0" borderId="14" xfId="0" applyNumberFormat="1" applyFont="1" applyFill="1" applyBorder="1" applyAlignment="1">
      <alignment vertical="center" wrapText="1"/>
    </xf>
    <xf numFmtId="212" fontId="5" fillId="0" borderId="17" xfId="0" applyNumberFormat="1" applyFont="1" applyFill="1" applyBorder="1" applyAlignment="1">
      <alignment vertical="center" wrapText="1"/>
    </xf>
    <xf numFmtId="213" fontId="4" fillId="30" borderId="14" xfId="0" applyNumberFormat="1" applyFont="1" applyFill="1" applyBorder="1" applyAlignment="1">
      <alignment vertical="center" wrapText="1"/>
    </xf>
    <xf numFmtId="213" fontId="4" fillId="30" borderId="17" xfId="0" applyNumberFormat="1" applyFont="1" applyFill="1" applyBorder="1" applyAlignment="1">
      <alignment vertical="center" wrapText="1"/>
    </xf>
    <xf numFmtId="213" fontId="4" fillId="30" borderId="16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212" fontId="4" fillId="30" borderId="14" xfId="0" applyNumberFormat="1" applyFont="1" applyFill="1" applyBorder="1" applyAlignment="1">
      <alignment vertical="center" wrapText="1"/>
    </xf>
    <xf numFmtId="212" fontId="4" fillId="30" borderId="17" xfId="0" applyNumberFormat="1" applyFont="1" applyFill="1" applyBorder="1" applyAlignment="1">
      <alignment vertical="center" wrapText="1"/>
    </xf>
    <xf numFmtId="212" fontId="4" fillId="30" borderId="1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212" fontId="4" fillId="0" borderId="14" xfId="0" applyNumberFormat="1" applyFont="1" applyFill="1" applyBorder="1" applyAlignment="1">
      <alignment horizontal="center" vertical="center" wrapText="1"/>
    </xf>
    <xf numFmtId="212" fontId="4" fillId="0" borderId="17" xfId="0" applyNumberFormat="1" applyFont="1" applyFill="1" applyBorder="1" applyAlignment="1">
      <alignment horizontal="center" vertical="center" wrapText="1"/>
    </xf>
    <xf numFmtId="212" fontId="4" fillId="0" borderId="16" xfId="0" applyNumberFormat="1" applyFont="1" applyFill="1" applyBorder="1" applyAlignment="1">
      <alignment horizontal="center" vertical="center" wrapText="1"/>
    </xf>
    <xf numFmtId="212" fontId="4" fillId="30" borderId="33" xfId="0" applyNumberFormat="1" applyFont="1" applyFill="1" applyBorder="1" applyAlignment="1">
      <alignment vertical="center" wrapText="1"/>
    </xf>
    <xf numFmtId="212" fontId="4" fillId="30" borderId="13" xfId="0" applyNumberFormat="1" applyFont="1" applyFill="1" applyBorder="1" applyAlignment="1">
      <alignment vertical="center" wrapText="1"/>
    </xf>
    <xf numFmtId="212" fontId="4" fillId="30" borderId="34" xfId="0" applyNumberFormat="1" applyFont="1" applyFill="1" applyBorder="1" applyAlignment="1">
      <alignment vertical="center" wrapText="1"/>
    </xf>
    <xf numFmtId="213" fontId="5" fillId="30" borderId="14" xfId="0" applyNumberFormat="1" applyFont="1" applyFill="1" applyBorder="1" applyAlignment="1">
      <alignment horizontal="center" vertical="center" wrapText="1"/>
    </xf>
    <xf numFmtId="213" fontId="5" fillId="30" borderId="17" xfId="0" applyNumberFormat="1" applyFont="1" applyFill="1" applyBorder="1" applyAlignment="1">
      <alignment horizontal="center" vertical="center" wrapText="1"/>
    </xf>
    <xf numFmtId="213" fontId="5" fillId="30" borderId="16" xfId="0" applyNumberFormat="1" applyFont="1" applyFill="1" applyBorder="1" applyAlignment="1">
      <alignment horizontal="center" vertical="center" wrapText="1"/>
    </xf>
    <xf numFmtId="213" fontId="4" fillId="30" borderId="14" xfId="0" applyNumberFormat="1" applyFont="1" applyFill="1" applyBorder="1" applyAlignment="1">
      <alignment horizontal="center" vertical="center" wrapText="1"/>
    </xf>
    <xf numFmtId="213" fontId="4" fillId="30" borderId="17" xfId="0" applyNumberFormat="1" applyFont="1" applyFill="1" applyBorder="1" applyAlignment="1">
      <alignment horizontal="center" vertical="center" wrapText="1"/>
    </xf>
    <xf numFmtId="213" fontId="4" fillId="3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212" fontId="5" fillId="0" borderId="14" xfId="0" applyNumberFormat="1" applyFont="1" applyFill="1" applyBorder="1" applyAlignment="1">
      <alignment horizontal="center" vertical="center" wrapText="1"/>
    </xf>
    <xf numFmtId="212" fontId="5" fillId="0" borderId="17" xfId="0" applyNumberFormat="1" applyFont="1" applyFill="1" applyBorder="1" applyAlignment="1">
      <alignment horizontal="center" vertical="center" wrapText="1"/>
    </xf>
    <xf numFmtId="212" fontId="5" fillId="0" borderId="16" xfId="0" applyNumberFormat="1" applyFont="1" applyFill="1" applyBorder="1" applyAlignment="1">
      <alignment horizontal="center" vertical="center" wrapText="1"/>
    </xf>
    <xf numFmtId="212" fontId="4" fillId="0" borderId="14" xfId="0" applyNumberFormat="1" applyFont="1" applyFill="1" applyBorder="1" applyAlignment="1">
      <alignment vertical="center" wrapText="1"/>
    </xf>
    <xf numFmtId="212" fontId="4" fillId="0" borderId="17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12" fontId="4" fillId="0" borderId="16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213" fontId="7" fillId="0" borderId="14" xfId="0" applyNumberFormat="1" applyFont="1" applyFill="1" applyBorder="1" applyAlignment="1">
      <alignment vertical="center" wrapText="1"/>
    </xf>
    <xf numFmtId="213" fontId="7" fillId="0" borderId="17" xfId="0" applyNumberFormat="1" applyFont="1" applyFill="1" applyBorder="1" applyAlignment="1">
      <alignment vertical="center" wrapText="1"/>
    </xf>
    <xf numFmtId="213" fontId="7" fillId="0" borderId="16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213" fontId="7" fillId="0" borderId="14" xfId="291" applyNumberFormat="1" applyFont="1" applyFill="1" applyBorder="1" applyAlignment="1">
      <alignment vertical="center" wrapText="1"/>
    </xf>
    <xf numFmtId="213" fontId="7" fillId="0" borderId="16" xfId="291" applyNumberFormat="1" applyFont="1" applyFill="1" applyBorder="1" applyAlignment="1">
      <alignment vertical="center" wrapText="1"/>
    </xf>
    <xf numFmtId="212" fontId="7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99" fontId="5" fillId="0" borderId="14" xfId="0" applyNumberFormat="1" applyFont="1" applyFill="1" applyBorder="1" applyAlignment="1">
      <alignment horizontal="center" vertical="center" wrapText="1"/>
    </xf>
    <xf numFmtId="199" fontId="5" fillId="0" borderId="16" xfId="0" applyNumberFormat="1" applyFont="1" applyFill="1" applyBorder="1" applyAlignment="1">
      <alignment horizontal="center" vertical="center" wrapText="1"/>
    </xf>
    <xf numFmtId="212" fontId="5" fillId="30" borderId="14" xfId="0" applyNumberFormat="1" applyFont="1" applyFill="1" applyBorder="1" applyAlignment="1">
      <alignment horizontal="center" vertical="center" wrapText="1"/>
    </xf>
    <xf numFmtId="212" fontId="5" fillId="3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213" fontId="7" fillId="0" borderId="3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13" fontId="5" fillId="0" borderId="14" xfId="0" applyNumberFormat="1" applyFont="1" applyFill="1" applyBorder="1" applyAlignment="1">
      <alignment horizontal="center" vertical="center" wrapText="1"/>
    </xf>
    <xf numFmtId="213" fontId="5" fillId="0" borderId="17" xfId="0" applyNumberFormat="1" applyFont="1" applyFill="1" applyBorder="1" applyAlignment="1">
      <alignment horizontal="center" vertical="center" wrapText="1"/>
    </xf>
    <xf numFmtId="213" fontId="5" fillId="0" borderId="16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3" fontId="10" fillId="0" borderId="14" xfId="0" applyNumberFormat="1" applyFont="1" applyFill="1" applyBorder="1" applyAlignment="1">
      <alignment horizontal="center" vertical="center" wrapText="1" shrinkToFit="1"/>
    </xf>
    <xf numFmtId="3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212" fontId="5" fillId="0" borderId="3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212" fontId="4" fillId="3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98" fontId="4" fillId="0" borderId="0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wrapText="1" shrinkToFit="1"/>
    </xf>
    <xf numFmtId="0" fontId="7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6"/>
  <sheetViews>
    <sheetView tabSelected="1" zoomScale="80" zoomScaleNormal="80" workbookViewId="0">
      <selection sqref="A1:H167"/>
    </sheetView>
  </sheetViews>
  <sheetFormatPr defaultRowHeight="18.75"/>
  <cols>
    <col min="1" max="1" width="87.85546875" style="3" customWidth="1"/>
    <col min="2" max="2" width="14.5703125" style="23" customWidth="1"/>
    <col min="3" max="3" width="16.28515625" style="23" customWidth="1"/>
    <col min="4" max="4" width="16.5703125" style="23" customWidth="1"/>
    <col min="5" max="5" width="15" style="23" customWidth="1"/>
    <col min="6" max="6" width="16.140625" style="23" customWidth="1"/>
    <col min="7" max="7" width="18.7109375" style="23" customWidth="1"/>
    <col min="8" max="8" width="15.5703125" style="23" customWidth="1"/>
    <col min="9" max="9" width="14.28515625" style="3" customWidth="1"/>
    <col min="10" max="10" width="13.28515625" style="3" customWidth="1"/>
    <col min="11" max="11" width="12.42578125" style="3" customWidth="1"/>
    <col min="12" max="12" width="13.140625" style="3" customWidth="1"/>
    <col min="13" max="16384" width="9.140625" style="3"/>
  </cols>
  <sheetData>
    <row r="1" spans="1:9" ht="18.75" customHeight="1">
      <c r="A1" s="78"/>
      <c r="E1" s="3"/>
      <c r="F1" s="255"/>
      <c r="G1" s="255"/>
      <c r="H1" s="255"/>
      <c r="I1" s="120"/>
    </row>
    <row r="2" spans="1:9" ht="18.75" customHeight="1">
      <c r="A2" s="23"/>
      <c r="E2" s="77"/>
      <c r="F2" s="254" t="s">
        <v>511</v>
      </c>
      <c r="G2" s="254"/>
      <c r="H2" s="254"/>
      <c r="I2" s="120"/>
    </row>
    <row r="3" spans="1:9">
      <c r="B3" s="4"/>
      <c r="C3" s="4"/>
      <c r="D3" s="4"/>
      <c r="F3" s="113"/>
    </row>
    <row r="4" spans="1:9" ht="20.100000000000001" customHeight="1">
      <c r="A4" s="74"/>
      <c r="B4" s="246"/>
      <c r="C4" s="246"/>
      <c r="D4" s="246"/>
      <c r="E4" s="246"/>
      <c r="F4" s="75"/>
      <c r="G4" s="40" t="s">
        <v>110</v>
      </c>
      <c r="H4" s="6" t="s">
        <v>409</v>
      </c>
    </row>
    <row r="5" spans="1:9" ht="20.100000000000001" customHeight="1">
      <c r="A5" s="79" t="s">
        <v>14</v>
      </c>
      <c r="B5" s="246"/>
      <c r="C5" s="246"/>
      <c r="D5" s="246"/>
      <c r="E5" s="246"/>
      <c r="F5" s="81"/>
      <c r="G5" s="15" t="s">
        <v>105</v>
      </c>
      <c r="H5" s="6"/>
    </row>
    <row r="6" spans="1:9" ht="20.100000000000001" customHeight="1">
      <c r="A6" s="74" t="s">
        <v>15</v>
      </c>
      <c r="B6" s="246"/>
      <c r="C6" s="246"/>
      <c r="D6" s="246"/>
      <c r="E6" s="246"/>
      <c r="F6" s="75"/>
      <c r="G6" s="15" t="s">
        <v>104</v>
      </c>
      <c r="H6" s="6"/>
    </row>
    <row r="7" spans="1:9" ht="20.100000000000001" customHeight="1">
      <c r="A7" s="74" t="s">
        <v>20</v>
      </c>
      <c r="B7" s="246"/>
      <c r="C7" s="246"/>
      <c r="D7" s="246"/>
      <c r="E7" s="246"/>
      <c r="F7" s="75"/>
      <c r="G7" s="15" t="s">
        <v>103</v>
      </c>
      <c r="H7" s="6"/>
    </row>
    <row r="8" spans="1:9" ht="20.100000000000001" customHeight="1">
      <c r="A8" s="207" t="s">
        <v>427</v>
      </c>
      <c r="B8" s="246"/>
      <c r="C8" s="246"/>
      <c r="D8" s="246"/>
      <c r="E8" s="246"/>
      <c r="F8" s="81"/>
      <c r="G8" s="15" t="s">
        <v>9</v>
      </c>
      <c r="H8" s="6"/>
    </row>
    <row r="9" spans="1:9" ht="20.100000000000001" customHeight="1">
      <c r="A9" s="79" t="s">
        <v>17</v>
      </c>
      <c r="B9" s="246"/>
      <c r="C9" s="246"/>
      <c r="D9" s="246"/>
      <c r="E9" s="246"/>
      <c r="F9" s="81"/>
      <c r="G9" s="15" t="s">
        <v>8</v>
      </c>
      <c r="H9" s="6"/>
    </row>
    <row r="10" spans="1:9" ht="20.100000000000001" customHeight="1">
      <c r="A10" s="79" t="s">
        <v>16</v>
      </c>
      <c r="B10" s="246"/>
      <c r="C10" s="246"/>
      <c r="D10" s="246"/>
      <c r="E10" s="246"/>
      <c r="F10" s="81"/>
      <c r="G10" s="15" t="s">
        <v>10</v>
      </c>
      <c r="H10" s="6"/>
    </row>
    <row r="11" spans="1:9" ht="20.100000000000001" customHeight="1">
      <c r="A11" s="79" t="s">
        <v>343</v>
      </c>
      <c r="B11" s="246"/>
      <c r="C11" s="246"/>
      <c r="D11" s="246"/>
      <c r="E11" s="246"/>
      <c r="F11" s="246" t="s">
        <v>129</v>
      </c>
      <c r="G11" s="257"/>
      <c r="H11" s="12"/>
    </row>
    <row r="12" spans="1:9" ht="20.100000000000001" customHeight="1">
      <c r="A12" s="79" t="s">
        <v>21</v>
      </c>
      <c r="B12" s="246"/>
      <c r="C12" s="246"/>
      <c r="D12" s="246"/>
      <c r="E12" s="246"/>
      <c r="F12" s="246" t="s">
        <v>130</v>
      </c>
      <c r="G12" s="256"/>
      <c r="H12" s="12"/>
    </row>
    <row r="13" spans="1:9" ht="20.100000000000001" customHeight="1">
      <c r="A13" s="79" t="s">
        <v>87</v>
      </c>
      <c r="B13" s="246"/>
      <c r="C13" s="246"/>
      <c r="D13" s="246"/>
      <c r="E13" s="246"/>
      <c r="F13" s="80"/>
      <c r="G13" s="80"/>
      <c r="H13" s="80"/>
    </row>
    <row r="14" spans="1:9" ht="20.100000000000001" customHeight="1">
      <c r="A14" s="74" t="s">
        <v>11</v>
      </c>
      <c r="B14" s="246"/>
      <c r="C14" s="246"/>
      <c r="D14" s="246"/>
      <c r="E14" s="246"/>
      <c r="F14" s="76"/>
      <c r="G14" s="76"/>
      <c r="H14" s="76"/>
    </row>
    <row r="15" spans="1:9" ht="20.100000000000001" customHeight="1">
      <c r="A15" s="79" t="s">
        <v>12</v>
      </c>
      <c r="B15" s="246"/>
      <c r="C15" s="246"/>
      <c r="D15" s="246"/>
      <c r="E15" s="246"/>
      <c r="F15" s="80"/>
      <c r="G15" s="80"/>
      <c r="H15" s="80"/>
    </row>
    <row r="16" spans="1:9" ht="20.100000000000001" customHeight="1">
      <c r="A16" s="74" t="s">
        <v>13</v>
      </c>
      <c r="B16" s="246"/>
      <c r="C16" s="246"/>
      <c r="D16" s="246"/>
      <c r="E16" s="246"/>
      <c r="F16" s="76"/>
      <c r="G16" s="76"/>
      <c r="H16" s="76"/>
    </row>
    <row r="17" spans="1:9" ht="19.5" customHeight="1">
      <c r="A17" s="77"/>
      <c r="B17" s="3"/>
      <c r="C17" s="3"/>
      <c r="D17" s="3"/>
      <c r="E17" s="3"/>
      <c r="F17" s="3"/>
      <c r="G17" s="3"/>
      <c r="H17" s="3"/>
    </row>
    <row r="18" spans="1:9" ht="19.5" customHeight="1">
      <c r="A18" s="244" t="s">
        <v>513</v>
      </c>
      <c r="B18" s="244"/>
      <c r="C18" s="244"/>
      <c r="D18" s="244"/>
      <c r="E18" s="244"/>
      <c r="F18" s="244"/>
      <c r="G18" s="244"/>
      <c r="H18" s="244"/>
    </row>
    <row r="19" spans="1:9">
      <c r="A19" s="244" t="s">
        <v>410</v>
      </c>
      <c r="B19" s="244"/>
      <c r="C19" s="244"/>
      <c r="D19" s="244"/>
      <c r="E19" s="244"/>
      <c r="F19" s="244"/>
      <c r="G19" s="244"/>
      <c r="H19" s="244"/>
    </row>
    <row r="20" spans="1:9">
      <c r="A20" s="244" t="s">
        <v>514</v>
      </c>
      <c r="B20" s="244"/>
      <c r="C20" s="244"/>
      <c r="D20" s="244"/>
      <c r="E20" s="244"/>
      <c r="F20" s="244"/>
      <c r="G20" s="244"/>
      <c r="H20" s="244"/>
    </row>
    <row r="21" spans="1:9">
      <c r="A21" s="237" t="s">
        <v>443</v>
      </c>
      <c r="B21" s="237"/>
      <c r="C21" s="237"/>
      <c r="D21" s="237"/>
      <c r="E21" s="237"/>
      <c r="F21" s="237"/>
      <c r="G21" s="237"/>
      <c r="H21" s="237"/>
    </row>
    <row r="22" spans="1:9" ht="9" customHeight="1">
      <c r="A22" s="13"/>
      <c r="B22" s="13"/>
      <c r="C22" s="13"/>
      <c r="D22" s="13"/>
      <c r="E22" s="13"/>
      <c r="F22" s="13"/>
      <c r="G22" s="13"/>
      <c r="H22" s="13"/>
    </row>
    <row r="23" spans="1:9">
      <c r="A23" s="244" t="s">
        <v>136</v>
      </c>
      <c r="B23" s="244"/>
      <c r="C23" s="244"/>
      <c r="D23" s="244"/>
      <c r="E23" s="244"/>
      <c r="F23" s="244"/>
      <c r="G23" s="244"/>
      <c r="H23" s="244"/>
    </row>
    <row r="24" spans="1:9" ht="12" customHeight="1">
      <c r="B24" s="25"/>
      <c r="C24" s="25"/>
      <c r="D24" s="25"/>
      <c r="E24" s="25"/>
      <c r="F24" s="25"/>
      <c r="G24" s="25"/>
      <c r="H24" s="25"/>
    </row>
    <row r="25" spans="1:9" ht="52.5" customHeight="1">
      <c r="A25" s="253" t="s">
        <v>180</v>
      </c>
      <c r="B25" s="245" t="s">
        <v>18</v>
      </c>
      <c r="C25" s="245" t="s">
        <v>152</v>
      </c>
      <c r="D25" s="245"/>
      <c r="E25" s="243" t="s">
        <v>444</v>
      </c>
      <c r="F25" s="243"/>
      <c r="G25" s="243"/>
      <c r="H25" s="243"/>
    </row>
    <row r="26" spans="1:9" ht="24.75" customHeight="1">
      <c r="A26" s="253"/>
      <c r="B26" s="245"/>
      <c r="C26" s="7" t="s">
        <v>167</v>
      </c>
      <c r="D26" s="7" t="s">
        <v>168</v>
      </c>
      <c r="E26" s="189" t="s">
        <v>169</v>
      </c>
      <c r="F26" s="190" t="s">
        <v>160</v>
      </c>
      <c r="G26" s="72" t="s">
        <v>175</v>
      </c>
      <c r="H26" s="72" t="s">
        <v>176</v>
      </c>
    </row>
    <row r="27" spans="1:9" ht="19.5" thickBot="1">
      <c r="A27" s="6">
        <v>1</v>
      </c>
      <c r="B27" s="7">
        <v>2</v>
      </c>
      <c r="C27" s="6">
        <v>3</v>
      </c>
      <c r="D27" s="7">
        <v>4</v>
      </c>
      <c r="E27" s="6">
        <v>5</v>
      </c>
      <c r="F27" s="7">
        <v>6</v>
      </c>
      <c r="G27" s="6">
        <v>7</v>
      </c>
      <c r="H27" s="7">
        <v>8</v>
      </c>
    </row>
    <row r="28" spans="1:9" s="5" customFormat="1" ht="25.5" customHeight="1" thickBot="1">
      <c r="A28" s="230" t="s">
        <v>82</v>
      </c>
      <c r="B28" s="231"/>
      <c r="C28" s="231"/>
      <c r="D28" s="231"/>
      <c r="E28" s="231"/>
      <c r="F28" s="231"/>
      <c r="G28" s="231"/>
      <c r="H28" s="232"/>
    </row>
    <row r="29" spans="1:9" s="5" customFormat="1" ht="39" customHeight="1">
      <c r="A29" s="198" t="s">
        <v>137</v>
      </c>
      <c r="B29" s="199">
        <v>1000</v>
      </c>
      <c r="C29" s="138">
        <f>'I. Фін результат'!C7</f>
        <v>112741</v>
      </c>
      <c r="D29" s="138">
        <f>'I. Фін результат'!D7</f>
        <v>110840.40000000001</v>
      </c>
      <c r="E29" s="138">
        <f>'I. Фін результат'!E7</f>
        <v>64890.703416666664</v>
      </c>
      <c r="F29" s="138">
        <f>'I. Фін результат'!F7</f>
        <v>53884.3</v>
      </c>
      <c r="G29" s="138">
        <f>F29-E29</f>
        <v>-11006.403416666661</v>
      </c>
      <c r="H29" s="163">
        <f>(F29/E29)*100</f>
        <v>83.038551229759435</v>
      </c>
    </row>
    <row r="30" spans="1:9" s="5" customFormat="1" ht="20.100000000000001" customHeight="1">
      <c r="A30" s="86" t="s">
        <v>121</v>
      </c>
      <c r="B30" s="7">
        <v>1010</v>
      </c>
      <c r="C30" s="121">
        <f>'I. Фін результат'!C8</f>
        <v>-179351.98500000002</v>
      </c>
      <c r="D30" s="121">
        <f>'I. Фін результат'!D8</f>
        <v>-190897.00999999998</v>
      </c>
      <c r="E30" s="121">
        <f>'I. Фін результат'!E8</f>
        <v>-99993.93974999999</v>
      </c>
      <c r="F30" s="121">
        <f>'I. Фін результат'!F8</f>
        <v>-94460.51</v>
      </c>
      <c r="G30" s="121">
        <f t="shared" ref="G30:G75" si="0">F30-E30</f>
        <v>5533.4297499999957</v>
      </c>
      <c r="H30" s="162">
        <f t="shared" ref="H30:H75" si="1">(F30/E30)*100</f>
        <v>94.466234889999924</v>
      </c>
    </row>
    <row r="31" spans="1:9" s="5" customFormat="1" ht="20.100000000000001" customHeight="1">
      <c r="A31" s="87" t="s">
        <v>170</v>
      </c>
      <c r="B31" s="197">
        <v>1020</v>
      </c>
      <c r="C31" s="122">
        <f>SUM(C29:C30)</f>
        <v>-66610.985000000015</v>
      </c>
      <c r="D31" s="122">
        <f>SUM(D29:D30)</f>
        <v>-80056.609999999971</v>
      </c>
      <c r="E31" s="122">
        <f>SUM(E29:E30)</f>
        <v>-35103.236333333327</v>
      </c>
      <c r="F31" s="122">
        <f>SUM(F29:F30)</f>
        <v>-40576.209999999992</v>
      </c>
      <c r="G31" s="138">
        <f t="shared" si="0"/>
        <v>-5472.9736666666649</v>
      </c>
      <c r="H31" s="163">
        <f t="shared" si="1"/>
        <v>115.59108002093139</v>
      </c>
    </row>
    <row r="32" spans="1:9" s="5" customFormat="1" ht="20.100000000000001" customHeight="1">
      <c r="A32" s="86" t="s">
        <v>147</v>
      </c>
      <c r="B32" s="9">
        <v>1030</v>
      </c>
      <c r="C32" s="121">
        <f>'I. Фін результат'!C18</f>
        <v>-26710.077999999998</v>
      </c>
      <c r="D32" s="121">
        <f>'I. Фін результат'!D18</f>
        <v>-26884.749999999993</v>
      </c>
      <c r="E32" s="121">
        <f>'I. Фін результат'!E18</f>
        <v>-15141.413850000003</v>
      </c>
      <c r="F32" s="121">
        <f>'I. Фін результат'!F18</f>
        <v>-13204.74</v>
      </c>
      <c r="G32" s="121">
        <f t="shared" si="0"/>
        <v>1936.6738500000029</v>
      </c>
      <c r="H32" s="162">
        <f t="shared" si="1"/>
        <v>87.209425294190723</v>
      </c>
      <c r="I32" s="216"/>
    </row>
    <row r="33" spans="1:9" s="5" customFormat="1" ht="23.25" customHeight="1">
      <c r="A33" s="8" t="s">
        <v>88</v>
      </c>
      <c r="B33" s="9">
        <v>1031</v>
      </c>
      <c r="C33" s="121">
        <f>'I. Фін результат'!C19</f>
        <v>-635.07000000000005</v>
      </c>
      <c r="D33" s="121">
        <f>'I. Фін результат'!D19</f>
        <v>-538.4</v>
      </c>
      <c r="E33" s="121">
        <f>'I. Фін результат'!E19</f>
        <v>-333.5</v>
      </c>
      <c r="F33" s="121">
        <f>'I. Фін результат'!F19</f>
        <v>-223.95</v>
      </c>
      <c r="G33" s="121">
        <f t="shared" si="0"/>
        <v>109.55000000000001</v>
      </c>
      <c r="H33" s="162">
        <f t="shared" si="1"/>
        <v>67.151424287856059</v>
      </c>
      <c r="I33" s="216"/>
    </row>
    <row r="34" spans="1:9" s="5" customFormat="1" ht="20.100000000000001" customHeight="1">
      <c r="A34" s="8" t="s">
        <v>139</v>
      </c>
      <c r="B34" s="9">
        <v>1032</v>
      </c>
      <c r="C34" s="121">
        <f>'I. Фін результат'!C20</f>
        <v>-6</v>
      </c>
      <c r="D34" s="121">
        <f>'I. Фін результат'!D20</f>
        <v>-6</v>
      </c>
      <c r="E34" s="121">
        <f>'I. Фін результат'!E20</f>
        <v>-3</v>
      </c>
      <c r="F34" s="121">
        <f>'I. Фін результат'!F20</f>
        <v>-3</v>
      </c>
      <c r="G34" s="121">
        <f t="shared" si="0"/>
        <v>0</v>
      </c>
      <c r="H34" s="162">
        <f t="shared" si="1"/>
        <v>100</v>
      </c>
      <c r="I34" s="216"/>
    </row>
    <row r="35" spans="1:9" s="5" customFormat="1" ht="20.100000000000001" customHeight="1">
      <c r="A35" s="8" t="s">
        <v>54</v>
      </c>
      <c r="B35" s="9">
        <v>1033</v>
      </c>
      <c r="C35" s="121">
        <f>'I. Фін результат'!C21</f>
        <v>0</v>
      </c>
      <c r="D35" s="121">
        <f>'I. Фін результат'!D21</f>
        <v>0</v>
      </c>
      <c r="E35" s="121">
        <f>'I. Фін результат'!E21</f>
        <v>0</v>
      </c>
      <c r="F35" s="121">
        <f>'I. Фін результат'!F21</f>
        <v>0</v>
      </c>
      <c r="G35" s="121">
        <f t="shared" si="0"/>
        <v>0</v>
      </c>
      <c r="H35" s="162" t="e">
        <f t="shared" si="1"/>
        <v>#DIV/0!</v>
      </c>
    </row>
    <row r="36" spans="1:9" s="5" customFormat="1" ht="20.100000000000001" customHeight="1">
      <c r="A36" s="8" t="s">
        <v>22</v>
      </c>
      <c r="B36" s="9">
        <v>1034</v>
      </c>
      <c r="C36" s="121">
        <f>'I. Фін результат'!C22</f>
        <v>-2</v>
      </c>
      <c r="D36" s="121">
        <f>'I. Фін результат'!D22</f>
        <v>0</v>
      </c>
      <c r="E36" s="121">
        <f>'I. Фін результат'!E22</f>
        <v>-1</v>
      </c>
      <c r="F36" s="121">
        <f>'I. Фін результат'!F22</f>
        <v>0</v>
      </c>
      <c r="G36" s="121">
        <f t="shared" si="0"/>
        <v>1</v>
      </c>
      <c r="H36" s="162">
        <f t="shared" si="1"/>
        <v>0</v>
      </c>
    </row>
    <row r="37" spans="1:9" s="5" customFormat="1" ht="20.100000000000001" customHeight="1">
      <c r="A37" s="8" t="s">
        <v>23</v>
      </c>
      <c r="B37" s="9">
        <v>1035</v>
      </c>
      <c r="C37" s="121">
        <f>'I. Фін результат'!C23</f>
        <v>0</v>
      </c>
      <c r="D37" s="121">
        <f>'I. Фін результат'!D23</f>
        <v>0</v>
      </c>
      <c r="E37" s="121">
        <f>'I. Фін результат'!E23</f>
        <v>-10</v>
      </c>
      <c r="F37" s="121">
        <f>'I. Фін результат'!F23</f>
        <v>0</v>
      </c>
      <c r="G37" s="121">
        <f t="shared" si="0"/>
        <v>10</v>
      </c>
      <c r="H37" s="162">
        <f t="shared" si="1"/>
        <v>0</v>
      </c>
    </row>
    <row r="38" spans="1:9" s="5" customFormat="1" ht="20.100000000000001" customHeight="1">
      <c r="A38" s="86" t="s">
        <v>111</v>
      </c>
      <c r="B38" s="7">
        <v>1060</v>
      </c>
      <c r="C38" s="121">
        <f>'I. Фін результат'!C41</f>
        <v>-339</v>
      </c>
      <c r="D38" s="121">
        <f>'I. Фін результат'!D41</f>
        <v>-1227.4999999999998</v>
      </c>
      <c r="E38" s="121">
        <f>'I. Фін результат'!E41</f>
        <v>-193.7</v>
      </c>
      <c r="F38" s="121">
        <f>'I. Фін результат'!F41</f>
        <v>-625.4</v>
      </c>
      <c r="G38" s="121">
        <f t="shared" si="0"/>
        <v>-431.7</v>
      </c>
      <c r="H38" s="162">
        <f t="shared" si="1"/>
        <v>322.87041817243158</v>
      </c>
    </row>
    <row r="39" spans="1:9" s="5" customFormat="1" ht="20.100000000000001" customHeight="1">
      <c r="A39" s="8" t="s">
        <v>212</v>
      </c>
      <c r="B39" s="9">
        <v>1070</v>
      </c>
      <c r="C39" s="121">
        <f>'I. Фін результат'!C49</f>
        <v>108204.8</v>
      </c>
      <c r="D39" s="121">
        <f>'I. Фін результат'!D49</f>
        <v>115816.5</v>
      </c>
      <c r="E39" s="121">
        <f>'I. Фін результат'!E49</f>
        <v>61374.5</v>
      </c>
      <c r="F39" s="121">
        <f>'I. Фін результат'!F49</f>
        <v>65320.3</v>
      </c>
      <c r="G39" s="121">
        <f t="shared" si="0"/>
        <v>3945.8000000000029</v>
      </c>
      <c r="H39" s="162">
        <f t="shared" si="1"/>
        <v>106.42905441184858</v>
      </c>
    </row>
    <row r="40" spans="1:9" s="5" customFormat="1" ht="20.100000000000001" customHeight="1">
      <c r="A40" s="8" t="s">
        <v>144</v>
      </c>
      <c r="B40" s="9">
        <v>1071</v>
      </c>
      <c r="C40" s="121">
        <f>'I. Фін результат'!C50</f>
        <v>6.4</v>
      </c>
      <c r="D40" s="121">
        <f>'I. Фін результат'!D50</f>
        <v>6.4</v>
      </c>
      <c r="E40" s="121">
        <f>'I. Фін результат'!E50</f>
        <v>370</v>
      </c>
      <c r="F40" s="121">
        <f>'I. Фін результат'!F50</f>
        <v>6.4</v>
      </c>
      <c r="G40" s="121">
        <f t="shared" si="0"/>
        <v>-363.6</v>
      </c>
      <c r="H40" s="162">
        <f t="shared" si="1"/>
        <v>1.7297297297297298</v>
      </c>
    </row>
    <row r="41" spans="1:9" s="5" customFormat="1" ht="20.100000000000001" customHeight="1">
      <c r="A41" s="8" t="s">
        <v>213</v>
      </c>
      <c r="B41" s="9">
        <v>1072</v>
      </c>
      <c r="C41" s="121">
        <f>'I. Фін результат'!C51</f>
        <v>59.4</v>
      </c>
      <c r="D41" s="121">
        <f>'I. Фін результат'!D51</f>
        <v>26</v>
      </c>
      <c r="E41" s="121">
        <f>'I. Фін результат'!E51</f>
        <v>50</v>
      </c>
      <c r="F41" s="121">
        <f>'I. Фін результат'!F51</f>
        <v>26</v>
      </c>
      <c r="G41" s="121">
        <f t="shared" si="0"/>
        <v>-24</v>
      </c>
      <c r="H41" s="162">
        <f t="shared" si="1"/>
        <v>52</v>
      </c>
    </row>
    <row r="42" spans="1:9" s="5" customFormat="1" ht="20.100000000000001" customHeight="1">
      <c r="A42" s="91" t="s">
        <v>214</v>
      </c>
      <c r="B42" s="9">
        <v>1080</v>
      </c>
      <c r="C42" s="121">
        <f>'I. Фін результат'!C53</f>
        <v>-26218</v>
      </c>
      <c r="D42" s="121">
        <f>'I. Фін результат'!D53</f>
        <v>-25241.7</v>
      </c>
      <c r="E42" s="121">
        <f>'I. Фін результат'!E53</f>
        <v>-12280.3</v>
      </c>
      <c r="F42" s="121">
        <f>'I. Фін результат'!F53</f>
        <v>-16347</v>
      </c>
      <c r="G42" s="121">
        <f t="shared" si="0"/>
        <v>-4066.7000000000007</v>
      </c>
      <c r="H42" s="162">
        <f t="shared" si="1"/>
        <v>133.115640497382</v>
      </c>
    </row>
    <row r="43" spans="1:9" s="5" customFormat="1" ht="20.100000000000001" customHeight="1">
      <c r="A43" s="8" t="s">
        <v>144</v>
      </c>
      <c r="B43" s="9">
        <v>1081</v>
      </c>
      <c r="C43" s="121">
        <f>'I. Фін результат'!C54</f>
        <v>-1750.6</v>
      </c>
      <c r="D43" s="121">
        <f>'I. Фін результат'!D54</f>
        <v>-1750.6</v>
      </c>
      <c r="E43" s="121">
        <f>'I. Фін результат'!E54</f>
        <v>-380</v>
      </c>
      <c r="F43" s="121">
        <f>'I. Фін результат'!F54</f>
        <v>-1751</v>
      </c>
      <c r="G43" s="121">
        <f t="shared" si="0"/>
        <v>-1371</v>
      </c>
      <c r="H43" s="162">
        <f t="shared" si="1"/>
        <v>460.78947368421052</v>
      </c>
    </row>
    <row r="44" spans="1:9" s="5" customFormat="1" ht="20.100000000000001" customHeight="1">
      <c r="A44" s="8" t="s">
        <v>215</v>
      </c>
      <c r="B44" s="9">
        <v>1082</v>
      </c>
      <c r="C44" s="121">
        <f>'I. Фін результат'!C55</f>
        <v>0</v>
      </c>
      <c r="D44" s="121">
        <f>'I. Фін результат'!D55</f>
        <v>0</v>
      </c>
      <c r="E44" s="121">
        <f>'I. Фін результат'!E55</f>
        <v>0</v>
      </c>
      <c r="F44" s="121">
        <f>'I. Фін результат'!F55</f>
        <v>0</v>
      </c>
      <c r="G44" s="121">
        <f t="shared" si="0"/>
        <v>0</v>
      </c>
      <c r="H44" s="162" t="e">
        <f t="shared" si="1"/>
        <v>#DIV/0!</v>
      </c>
    </row>
    <row r="45" spans="1:9" s="5" customFormat="1" ht="20.100000000000001" customHeight="1">
      <c r="A45" s="10" t="s">
        <v>4</v>
      </c>
      <c r="B45" s="197">
        <v>1100</v>
      </c>
      <c r="C45" s="122">
        <f>SUM(C31,C32,C38,C39,C42)</f>
        <v>-11673.263000000006</v>
      </c>
      <c r="D45" s="122">
        <f>SUM(D31,D32,D38,D39,D42)</f>
        <v>-17594.059999999958</v>
      </c>
      <c r="E45" s="122">
        <f>SUM(E31,E32,E38,E39,E42)</f>
        <v>-1344.1501833333277</v>
      </c>
      <c r="F45" s="122">
        <f>SUM(F31,F32,F38,F39,F42)</f>
        <v>-5433.0499999999884</v>
      </c>
      <c r="G45" s="138">
        <f t="shared" si="0"/>
        <v>-4088.8998166666606</v>
      </c>
      <c r="H45" s="163">
        <f t="shared" si="1"/>
        <v>404.19962496502365</v>
      </c>
    </row>
    <row r="46" spans="1:9" s="5" customFormat="1" ht="20.100000000000001" customHeight="1">
      <c r="A46" s="88" t="s">
        <v>112</v>
      </c>
      <c r="B46" s="197">
        <v>1310</v>
      </c>
      <c r="C46" s="123">
        <f>'I. Фін результат'!C89</f>
        <v>-11673.263000000006</v>
      </c>
      <c r="D46" s="123">
        <f>'I. Фін результат'!D89</f>
        <v>-17626.459999999959</v>
      </c>
      <c r="E46" s="123">
        <f>'I. Фін результат'!E89</f>
        <v>-1764.1501833333277</v>
      </c>
      <c r="F46" s="123">
        <f>'I. Фін результат'!F89</f>
        <v>-5465.449999999988</v>
      </c>
      <c r="G46" s="138">
        <f t="shared" si="0"/>
        <v>-3701.2998166666603</v>
      </c>
      <c r="H46" s="163">
        <f t="shared" si="1"/>
        <v>309.80639016079266</v>
      </c>
    </row>
    <row r="47" spans="1:9" s="5" customFormat="1">
      <c r="A47" s="88" t="s">
        <v>149</v>
      </c>
      <c r="B47" s="197">
        <v>5010</v>
      </c>
      <c r="C47" s="164">
        <f>(C46/C29)*100</f>
        <v>-10.354053095147291</v>
      </c>
      <c r="D47" s="164">
        <f>(D46/D29)*100</f>
        <v>-15.902558994734733</v>
      </c>
      <c r="E47" s="164">
        <f>(E46/E29)*100</f>
        <v>-2.7186485743660773</v>
      </c>
      <c r="F47" s="164">
        <f>(F46/F29)*100</f>
        <v>-10.142935882993726</v>
      </c>
      <c r="G47" s="138">
        <f t="shared" si="0"/>
        <v>-7.4242873086276484</v>
      </c>
      <c r="H47" s="163">
        <f t="shared" si="1"/>
        <v>373.08742213431583</v>
      </c>
    </row>
    <row r="48" spans="1:9" s="5" customFormat="1" ht="20.100000000000001" customHeight="1">
      <c r="A48" s="8" t="s">
        <v>216</v>
      </c>
      <c r="B48" s="9">
        <v>1110</v>
      </c>
      <c r="C48" s="121">
        <f>'I. Фін результат'!C61</f>
        <v>0</v>
      </c>
      <c r="D48" s="121">
        <f>'I. Фін результат'!D61</f>
        <v>0</v>
      </c>
      <c r="E48" s="121">
        <f>'I. Фін результат'!E61</f>
        <v>0</v>
      </c>
      <c r="F48" s="121">
        <f>'I. Фін результат'!F61</f>
        <v>0</v>
      </c>
      <c r="G48" s="121">
        <f t="shared" si="0"/>
        <v>0</v>
      </c>
      <c r="H48" s="162" t="e">
        <f t="shared" si="1"/>
        <v>#DIV/0!</v>
      </c>
    </row>
    <row r="49" spans="1:8" s="5" customFormat="1">
      <c r="A49" s="8" t="s">
        <v>217</v>
      </c>
      <c r="B49" s="9">
        <v>1120</v>
      </c>
      <c r="C49" s="121" t="str">
        <f>'I. Фін результат'!C62</f>
        <v>(    )</v>
      </c>
      <c r="D49" s="121" t="str">
        <f>'I. Фін результат'!D62</f>
        <v>(    )</v>
      </c>
      <c r="E49" s="121" t="str">
        <f>'I. Фін результат'!E62</f>
        <v>(    )</v>
      </c>
      <c r="F49" s="121" t="str">
        <f>'I. Фін результат'!F62</f>
        <v>(    )</v>
      </c>
      <c r="G49" s="121" t="e">
        <f t="shared" si="0"/>
        <v>#VALUE!</v>
      </c>
      <c r="H49" s="162" t="e">
        <f t="shared" si="1"/>
        <v>#VALUE!</v>
      </c>
    </row>
    <row r="50" spans="1:8" s="5" customFormat="1" ht="20.100000000000001" customHeight="1">
      <c r="A50" s="8" t="s">
        <v>218</v>
      </c>
      <c r="B50" s="9">
        <v>1130</v>
      </c>
      <c r="C50" s="121">
        <f>'I. Фін результат'!C63</f>
        <v>244.1</v>
      </c>
      <c r="D50" s="121">
        <f>'I. Фін результат'!D63</f>
        <v>73.699999999999989</v>
      </c>
      <c r="E50" s="121">
        <f>'I. Фін результат'!E63</f>
        <v>106</v>
      </c>
      <c r="F50" s="121">
        <f>'I. Фін результат'!F63</f>
        <v>22.999999999999996</v>
      </c>
      <c r="G50" s="121">
        <f t="shared" si="0"/>
        <v>-83</v>
      </c>
      <c r="H50" s="162">
        <f t="shared" si="1"/>
        <v>21.698113207547166</v>
      </c>
    </row>
    <row r="51" spans="1:8" s="5" customFormat="1" ht="20.100000000000001" customHeight="1">
      <c r="A51" s="8" t="s">
        <v>219</v>
      </c>
      <c r="B51" s="9">
        <v>1140</v>
      </c>
      <c r="C51" s="121">
        <f>'I. Фін результат'!C64</f>
        <v>-304.60000000000002</v>
      </c>
      <c r="D51" s="121">
        <f>'I. Фін результат'!D64</f>
        <v>-1100.7</v>
      </c>
      <c r="E51" s="121">
        <f>'I. Фін результат'!E64</f>
        <v>-1140</v>
      </c>
      <c r="F51" s="121">
        <f>'I. Фін результат'!F64</f>
        <v>-1028.7</v>
      </c>
      <c r="G51" s="121">
        <f t="shared" si="0"/>
        <v>111.29999999999995</v>
      </c>
      <c r="H51" s="162">
        <f t="shared" si="1"/>
        <v>90.236842105263165</v>
      </c>
    </row>
    <row r="52" spans="1:8" s="5" customFormat="1" ht="20.100000000000001" customHeight="1">
      <c r="A52" s="8" t="s">
        <v>235</v>
      </c>
      <c r="B52" s="9">
        <v>1150</v>
      </c>
      <c r="C52" s="121">
        <f>'I. Фін результат'!C65</f>
        <v>4758.4000000000005</v>
      </c>
      <c r="D52" s="121">
        <f>'I. Фін результат'!D65</f>
        <v>7844.1</v>
      </c>
      <c r="E52" s="121">
        <f>'I. Фін результат'!E65</f>
        <v>1736</v>
      </c>
      <c r="F52" s="121">
        <f>'I. Фін результат'!F65</f>
        <v>4643.5</v>
      </c>
      <c r="G52" s="121">
        <f t="shared" si="0"/>
        <v>2907.5</v>
      </c>
      <c r="H52" s="162">
        <f t="shared" si="1"/>
        <v>267.48271889400922</v>
      </c>
    </row>
    <row r="53" spans="1:8" s="5" customFormat="1" ht="20.100000000000001" customHeight="1">
      <c r="A53" s="8" t="s">
        <v>144</v>
      </c>
      <c r="B53" s="9">
        <v>1151</v>
      </c>
      <c r="C53" s="121">
        <f>'I. Фін результат'!C66</f>
        <v>0</v>
      </c>
      <c r="D53" s="121">
        <f>'I. Фін результат'!D66</f>
        <v>0</v>
      </c>
      <c r="E53" s="121">
        <f>'I. Фін результат'!E66</f>
        <v>0</v>
      </c>
      <c r="F53" s="121">
        <f>'I. Фін результат'!F66</f>
        <v>0</v>
      </c>
      <c r="G53" s="121">
        <f t="shared" si="0"/>
        <v>0</v>
      </c>
      <c r="H53" s="162" t="e">
        <f t="shared" si="1"/>
        <v>#DIV/0!</v>
      </c>
    </row>
    <row r="54" spans="1:8" s="5" customFormat="1" ht="20.100000000000001" customHeight="1">
      <c r="A54" s="8" t="s">
        <v>237</v>
      </c>
      <c r="B54" s="9">
        <v>1160</v>
      </c>
      <c r="C54" s="121">
        <f>'I. Фін результат'!C68</f>
        <v>-544.1</v>
      </c>
      <c r="D54" s="121">
        <f>'I. Фін результат'!D68</f>
        <v>-441.2</v>
      </c>
      <c r="E54" s="121">
        <f>'I. Фін результат'!E68</f>
        <v>-210.4</v>
      </c>
      <c r="F54" s="121">
        <f>'I. Фін результат'!F68</f>
        <v>-263.3</v>
      </c>
      <c r="G54" s="121">
        <f t="shared" si="0"/>
        <v>-52.900000000000006</v>
      </c>
      <c r="H54" s="162">
        <f t="shared" si="1"/>
        <v>125.1425855513308</v>
      </c>
    </row>
    <row r="55" spans="1:8" s="5" customFormat="1" ht="20.100000000000001" customHeight="1">
      <c r="A55" s="8" t="s">
        <v>144</v>
      </c>
      <c r="B55" s="9">
        <v>1161</v>
      </c>
      <c r="C55" s="121" t="str">
        <f>'I. Фін результат'!C69</f>
        <v>(    )</v>
      </c>
      <c r="D55" s="121" t="str">
        <f>'I. Фін результат'!D69</f>
        <v>(    )</v>
      </c>
      <c r="E55" s="121" t="str">
        <f>'I. Фін результат'!E69</f>
        <v>(    )</v>
      </c>
      <c r="F55" s="121" t="str">
        <f>'I. Фін результат'!F69</f>
        <v>(    )</v>
      </c>
      <c r="G55" s="121" t="e">
        <f t="shared" si="0"/>
        <v>#VALUE!</v>
      </c>
      <c r="H55" s="162" t="e">
        <f t="shared" si="1"/>
        <v>#VALUE!</v>
      </c>
    </row>
    <row r="56" spans="1:8" s="5" customFormat="1" ht="20.100000000000001" customHeight="1">
      <c r="A56" s="88" t="s">
        <v>81</v>
      </c>
      <c r="B56" s="200">
        <v>1170</v>
      </c>
      <c r="C56" s="122">
        <v>-4842.8629999999994</v>
      </c>
      <c r="D56" s="122">
        <v>-11218.159999999958</v>
      </c>
      <c r="E56" s="122">
        <v>-1187.5501833333344</v>
      </c>
      <c r="F56" s="122">
        <v>-2296.5500000000034</v>
      </c>
      <c r="G56" s="138">
        <f t="shared" si="0"/>
        <v>-1108.9998166666689</v>
      </c>
      <c r="H56" s="163">
        <f t="shared" si="1"/>
        <v>193.38551180665203</v>
      </c>
    </row>
    <row r="57" spans="1:8" s="5" customFormat="1" ht="20.100000000000001" customHeight="1">
      <c r="A57" s="8" t="s">
        <v>228</v>
      </c>
      <c r="B57" s="7">
        <v>1180</v>
      </c>
      <c r="C57" s="121">
        <f>'I. Фін результат'!C72</f>
        <v>-11505.1</v>
      </c>
      <c r="D57" s="121">
        <f>'I. Фін результат'!D72</f>
        <v>-3955.9</v>
      </c>
      <c r="E57" s="121">
        <f>'I. Фін результат'!E72</f>
        <v>-131.75429087862508</v>
      </c>
      <c r="F57" s="121">
        <f>'I. Фін результат'!F72</f>
        <v>-1070.5</v>
      </c>
      <c r="G57" s="121">
        <f t="shared" si="0"/>
        <v>-938.74570912137494</v>
      </c>
      <c r="H57" s="162">
        <f t="shared" si="1"/>
        <v>812.49725747920252</v>
      </c>
    </row>
    <row r="58" spans="1:8" s="5" customFormat="1" ht="20.100000000000001" customHeight="1">
      <c r="A58" s="8" t="s">
        <v>229</v>
      </c>
      <c r="B58" s="7">
        <v>1181</v>
      </c>
      <c r="C58" s="121">
        <f>'I. Фін результат'!C73</f>
        <v>0</v>
      </c>
      <c r="D58" s="121">
        <f>'I. Фін результат'!D73</f>
        <v>0</v>
      </c>
      <c r="E58" s="121">
        <f>'I. Фін результат'!E73</f>
        <v>0</v>
      </c>
      <c r="F58" s="121">
        <f>'I. Фін результат'!F73</f>
        <v>0</v>
      </c>
      <c r="G58" s="121">
        <f t="shared" si="0"/>
        <v>0</v>
      </c>
      <c r="H58" s="162" t="e">
        <f t="shared" si="1"/>
        <v>#DIV/0!</v>
      </c>
    </row>
    <row r="59" spans="1:8" s="5" customFormat="1" ht="20.100000000000001" customHeight="1">
      <c r="A59" s="8" t="s">
        <v>230</v>
      </c>
      <c r="B59" s="9">
        <v>1190</v>
      </c>
      <c r="C59" s="121">
        <f>'I. Фін результат'!C74</f>
        <v>0</v>
      </c>
      <c r="D59" s="121">
        <f>'I. Фін результат'!D74</f>
        <v>0</v>
      </c>
      <c r="E59" s="121">
        <f>'I. Фін результат'!E74</f>
        <v>0</v>
      </c>
      <c r="F59" s="121">
        <f>'I. Фін результат'!F74</f>
        <v>0</v>
      </c>
      <c r="G59" s="121">
        <f t="shared" si="0"/>
        <v>0</v>
      </c>
      <c r="H59" s="162" t="e">
        <f t="shared" si="1"/>
        <v>#DIV/0!</v>
      </c>
    </row>
    <row r="60" spans="1:8" s="5" customFormat="1" ht="20.100000000000001" customHeight="1">
      <c r="A60" s="8" t="s">
        <v>231</v>
      </c>
      <c r="B60" s="6">
        <v>1191</v>
      </c>
      <c r="C60" s="121" t="str">
        <f>'I. Фін результат'!C75</f>
        <v>(    )</v>
      </c>
      <c r="D60" s="121" t="str">
        <f>'I. Фін результат'!D75</f>
        <v>(    )</v>
      </c>
      <c r="E60" s="121" t="str">
        <f>'I. Фін результат'!E75</f>
        <v>(    )</v>
      </c>
      <c r="F60" s="121" t="str">
        <f>'I. Фін результат'!F75</f>
        <v>(    )</v>
      </c>
      <c r="G60" s="121" t="e">
        <f t="shared" si="0"/>
        <v>#VALUE!</v>
      </c>
      <c r="H60" s="162" t="e">
        <f t="shared" si="1"/>
        <v>#VALUE!</v>
      </c>
    </row>
    <row r="61" spans="1:8" s="5" customFormat="1" ht="20.100000000000001" customHeight="1">
      <c r="A61" s="10" t="s">
        <v>258</v>
      </c>
      <c r="B61" s="11">
        <v>1200</v>
      </c>
      <c r="C61" s="122">
        <f>SUM(C56:C60)</f>
        <v>-16347.963</v>
      </c>
      <c r="D61" s="122">
        <f>SUM(D56:D60)</f>
        <v>-15174.059999999958</v>
      </c>
      <c r="E61" s="122">
        <f>SUM(E56:E60)</f>
        <v>-1319.3044742119596</v>
      </c>
      <c r="F61" s="122">
        <f>SUM(F56:F60)</f>
        <v>-3367.0500000000034</v>
      </c>
      <c r="G61" s="138">
        <f t="shared" si="0"/>
        <v>-2047.7455257880438</v>
      </c>
      <c r="H61" s="163">
        <f t="shared" si="1"/>
        <v>255.2140211615058</v>
      </c>
    </row>
    <row r="62" spans="1:8" s="5" customFormat="1" ht="20.100000000000001" customHeight="1">
      <c r="A62" s="8" t="s">
        <v>371</v>
      </c>
      <c r="B62" s="6">
        <v>1201</v>
      </c>
      <c r="C62" s="121">
        <f>'I. Фін результат'!C77</f>
        <v>1191.4000000000008</v>
      </c>
      <c r="D62" s="121">
        <f>'I. Фін результат'!D77</f>
        <v>6658.7</v>
      </c>
      <c r="E62" s="121">
        <f>'I. Фін результат'!E77</f>
        <v>399.84000000000049</v>
      </c>
      <c r="F62" s="121">
        <f>'I. Фін результат'!F77</f>
        <v>338</v>
      </c>
      <c r="G62" s="121">
        <f t="shared" si="0"/>
        <v>-61.840000000000487</v>
      </c>
      <c r="H62" s="162">
        <f t="shared" si="1"/>
        <v>84.533813525410068</v>
      </c>
    </row>
    <row r="63" spans="1:8" s="5" customFormat="1" ht="20.100000000000001" customHeight="1">
      <c r="A63" s="8" t="s">
        <v>372</v>
      </c>
      <c r="B63" s="6">
        <v>1202</v>
      </c>
      <c r="C63" s="121">
        <f>'I. Фін результат'!C78</f>
        <v>-9201.0030000000006</v>
      </c>
      <c r="D63" s="121">
        <f>'I. Фін результат'!D78</f>
        <v>-10021.210000000003</v>
      </c>
      <c r="E63" s="121">
        <f>'I. Фін результат'!E78</f>
        <v>355.545525788041</v>
      </c>
      <c r="F63" s="121">
        <f>'I. Фін результат'!F78</f>
        <v>-4246.25</v>
      </c>
      <c r="G63" s="121">
        <f t="shared" si="0"/>
        <v>-4601.7955257880412</v>
      </c>
      <c r="H63" s="162">
        <f t="shared" si="1"/>
        <v>-1194.2915019359316</v>
      </c>
    </row>
    <row r="64" spans="1:8" s="5" customFormat="1" ht="20.100000000000001" customHeight="1">
      <c r="A64" s="10" t="s">
        <v>19</v>
      </c>
      <c r="B64" s="9">
        <v>1210</v>
      </c>
      <c r="C64" s="155">
        <f>SUM(C29,C39,C48,C50,C52,C58,C59)</f>
        <v>225948.3</v>
      </c>
      <c r="D64" s="155">
        <f>SUM(D29,D39,D48,D50,D52,D58,D59)</f>
        <v>234574.70000000004</v>
      </c>
      <c r="E64" s="155">
        <f>SUM(E29,E39,E48,E50,E52,E58,E59)</f>
        <v>128107.20341666666</v>
      </c>
      <c r="F64" s="155">
        <f>SUM(F29,F39,F48,F50,F52,F58,F59)</f>
        <v>123871.1</v>
      </c>
      <c r="G64" s="121">
        <f t="shared" si="0"/>
        <v>-4236.1034166666504</v>
      </c>
      <c r="H64" s="162">
        <f t="shared" si="1"/>
        <v>96.693313643816893</v>
      </c>
    </row>
    <row r="65" spans="1:8" s="5" customFormat="1" ht="20.100000000000001" customHeight="1">
      <c r="A65" s="10" t="s">
        <v>96</v>
      </c>
      <c r="B65" s="9">
        <v>1220</v>
      </c>
      <c r="C65" s="155">
        <f>SUM(C30,C32,C38,C42,C49,C51,C54,C57,C60)</f>
        <v>-244972.86300000004</v>
      </c>
      <c r="D65" s="155">
        <f>SUM(D30,D32,D38,D42,D49,D51,D54,D57,D60)</f>
        <v>-249748.76</v>
      </c>
      <c r="E65" s="155">
        <f>SUM(E30,E32,E38,E42,E49,E51,E54,E57,E60)</f>
        <v>-129091.50789087861</v>
      </c>
      <c r="F65" s="155">
        <f>SUM(F30,F32,F38,F42,F49,F51,F54,F57,F60)</f>
        <v>-127000.15</v>
      </c>
      <c r="G65" s="121">
        <f t="shared" si="0"/>
        <v>2091.3578908786149</v>
      </c>
      <c r="H65" s="162">
        <f t="shared" si="1"/>
        <v>98.379941542981712</v>
      </c>
    </row>
    <row r="66" spans="1:8" s="5" customFormat="1" ht="20.100000000000001" customHeight="1">
      <c r="A66" s="8" t="s">
        <v>166</v>
      </c>
      <c r="B66" s="9">
        <v>1230</v>
      </c>
      <c r="C66" s="121">
        <f>'I. Фін результат'!C81</f>
        <v>0</v>
      </c>
      <c r="D66" s="121">
        <f>'I. Фін результат'!D81</f>
        <v>0</v>
      </c>
      <c r="E66" s="121">
        <f>'I. Фін результат'!E81</f>
        <v>0</v>
      </c>
      <c r="F66" s="121">
        <f>'I. Фін результат'!F81</f>
        <v>0</v>
      </c>
      <c r="G66" s="121">
        <f t="shared" si="0"/>
        <v>0</v>
      </c>
      <c r="H66" s="162" t="e">
        <f t="shared" si="1"/>
        <v>#DIV/0!</v>
      </c>
    </row>
    <row r="67" spans="1:8" s="5" customFormat="1" ht="20.100000000000001" customHeight="1">
      <c r="A67" s="10" t="s">
        <v>151</v>
      </c>
      <c r="B67" s="11"/>
      <c r="C67" s="201"/>
      <c r="D67" s="202"/>
      <c r="E67" s="202"/>
      <c r="F67" s="202"/>
      <c r="G67" s="138">
        <f t="shared" si="0"/>
        <v>0</v>
      </c>
      <c r="H67" s="163" t="e">
        <f t="shared" si="1"/>
        <v>#DIV/0!</v>
      </c>
    </row>
    <row r="68" spans="1:8" s="5" customFormat="1" ht="20.100000000000001" customHeight="1">
      <c r="A68" s="8" t="s">
        <v>178</v>
      </c>
      <c r="B68" s="9">
        <v>1400</v>
      </c>
      <c r="C68" s="121">
        <f>'I. Фін результат'!C91</f>
        <v>74610.600000000006</v>
      </c>
      <c r="D68" s="121">
        <f>'I. Фін результат'!D91</f>
        <v>66307.61</v>
      </c>
      <c r="E68" s="121">
        <f>'I. Фін результат'!E91</f>
        <v>42711.257951776322</v>
      </c>
      <c r="F68" s="121">
        <f>'I. Фін результат'!F91</f>
        <v>34902.65</v>
      </c>
      <c r="G68" s="121">
        <f t="shared" si="0"/>
        <v>-7808.607951776321</v>
      </c>
      <c r="H68" s="162">
        <f t="shared" si="1"/>
        <v>81.717682114180008</v>
      </c>
    </row>
    <row r="69" spans="1:8" s="5" customFormat="1" ht="20.100000000000001" customHeight="1">
      <c r="A69" s="8" t="s">
        <v>179</v>
      </c>
      <c r="B69" s="39">
        <v>1401</v>
      </c>
      <c r="C69" s="121">
        <f>'I. Фін результат'!C92</f>
        <v>21512.01</v>
      </c>
      <c r="D69" s="121">
        <f>'I. Фін результат'!D92</f>
        <v>52222.51</v>
      </c>
      <c r="E69" s="121">
        <f>'I. Фін результат'!E92</f>
        <v>11667.752499999999</v>
      </c>
      <c r="F69" s="121">
        <f>'I. Фін результат'!F92</f>
        <v>11447.810000000001</v>
      </c>
      <c r="G69" s="121">
        <f t="shared" si="0"/>
        <v>-219.94249999999738</v>
      </c>
      <c r="H69" s="162">
        <f t="shared" si="1"/>
        <v>98.114954015351302</v>
      </c>
    </row>
    <row r="70" spans="1:8" s="5" customFormat="1" ht="20.100000000000001" customHeight="1">
      <c r="A70" s="8" t="s">
        <v>28</v>
      </c>
      <c r="B70" s="39">
        <v>1402</v>
      </c>
      <c r="C70" s="121">
        <f>'I. Фін результат'!C93</f>
        <v>37174.267</v>
      </c>
      <c r="D70" s="121">
        <f>'I. Фін результат'!D93</f>
        <v>35445.14</v>
      </c>
      <c r="E70" s="121">
        <f>'I. Фін результат'!E93</f>
        <v>21596.786430986613</v>
      </c>
      <c r="F70" s="121">
        <f>'I. Фін результат'!F93</f>
        <v>16152.3</v>
      </c>
      <c r="G70" s="121">
        <f t="shared" si="0"/>
        <v>-5444.4864309866134</v>
      </c>
      <c r="H70" s="162">
        <f t="shared" si="1"/>
        <v>74.790293693070097</v>
      </c>
    </row>
    <row r="71" spans="1:8" s="5" customFormat="1" ht="20.100000000000001" customHeight="1">
      <c r="A71" s="8" t="s">
        <v>5</v>
      </c>
      <c r="B71" s="14">
        <v>1410</v>
      </c>
      <c r="C71" s="121">
        <f>'I. Фін результат'!C94</f>
        <v>104489</v>
      </c>
      <c r="D71" s="121">
        <f>'I. Фін результат'!D94</f>
        <v>114251.79999999999</v>
      </c>
      <c r="E71" s="121">
        <f>'I. Фін результат'!E94</f>
        <v>56801.281000000003</v>
      </c>
      <c r="F71" s="121">
        <f>'I. Фін результат'!F94</f>
        <v>57195.299999999996</v>
      </c>
      <c r="G71" s="121">
        <f t="shared" si="0"/>
        <v>394.01899999999296</v>
      </c>
      <c r="H71" s="162">
        <f t="shared" si="1"/>
        <v>100.69367977810218</v>
      </c>
    </row>
    <row r="72" spans="1:8" s="5" customFormat="1" ht="20.100000000000001" customHeight="1">
      <c r="A72" s="8" t="s">
        <v>6</v>
      </c>
      <c r="B72" s="14">
        <v>1420</v>
      </c>
      <c r="C72" s="121">
        <f>'I. Фін результат'!C95</f>
        <v>23353.1</v>
      </c>
      <c r="D72" s="121">
        <f>'I. Фін результат'!D95</f>
        <v>25197.4</v>
      </c>
      <c r="E72" s="121">
        <f>'I. Фін результат'!E95</f>
        <v>12871.03988</v>
      </c>
      <c r="F72" s="121">
        <f>'I. Фін результат'!F95</f>
        <v>11854.7</v>
      </c>
      <c r="G72" s="121">
        <f t="shared" si="0"/>
        <v>-1016.3398799999995</v>
      </c>
      <c r="H72" s="162">
        <f t="shared" si="1"/>
        <v>92.103669249139173</v>
      </c>
    </row>
    <row r="73" spans="1:8" s="5" customFormat="1" ht="20.100000000000001" customHeight="1">
      <c r="A73" s="8" t="s">
        <v>7</v>
      </c>
      <c r="B73" s="14">
        <v>1430</v>
      </c>
      <c r="C73" s="121">
        <f>'I. Фін результат'!C96</f>
        <v>12937</v>
      </c>
      <c r="D73" s="121">
        <f>'I. Фін результат'!D96</f>
        <v>19539.400000000001</v>
      </c>
      <c r="E73" s="121">
        <f>'I. Фін результат'!E96</f>
        <v>5907.5689999999995</v>
      </c>
      <c r="F73" s="121">
        <f>'I. Фін результат'!F96</f>
        <v>10172.5</v>
      </c>
      <c r="G73" s="121">
        <f t="shared" si="0"/>
        <v>4264.9310000000005</v>
      </c>
      <c r="H73" s="162">
        <f t="shared" si="1"/>
        <v>172.19434931695255</v>
      </c>
    </row>
    <row r="74" spans="1:8" s="5" customFormat="1" ht="20.100000000000001" customHeight="1">
      <c r="A74" s="8" t="s">
        <v>29</v>
      </c>
      <c r="B74" s="14">
        <v>1440</v>
      </c>
      <c r="C74" s="121">
        <f>'I. Фін результат'!C97</f>
        <v>8974.4</v>
      </c>
      <c r="D74" s="121">
        <f>'I. Фін результат'!D97</f>
        <v>9639.2000000000007</v>
      </c>
      <c r="E74" s="121">
        <f>'I. Фін результат'!E97</f>
        <v>5358.2999999999993</v>
      </c>
      <c r="F74" s="121">
        <f>'I. Фін результат'!F97</f>
        <v>5008.7000000000007</v>
      </c>
      <c r="G74" s="121">
        <f t="shared" si="0"/>
        <v>-349.59999999999854</v>
      </c>
      <c r="H74" s="162">
        <f t="shared" si="1"/>
        <v>93.475542616128266</v>
      </c>
    </row>
    <row r="75" spans="1:8" s="5" customFormat="1" ht="20.100000000000001" customHeight="1" thickBot="1">
      <c r="A75" s="10" t="s">
        <v>49</v>
      </c>
      <c r="B75" s="50">
        <v>1450</v>
      </c>
      <c r="C75" s="122">
        <f>SUM(C68,C71:C74)</f>
        <v>224364.1</v>
      </c>
      <c r="D75" s="122">
        <f>SUM(D68,D71:D74)</f>
        <v>234935.40999999997</v>
      </c>
      <c r="E75" s="122">
        <f>SUM(E68,E71:E74)</f>
        <v>123649.44783177633</v>
      </c>
      <c r="F75" s="122">
        <f>SUM(F68,F71:F74)</f>
        <v>119133.84999999999</v>
      </c>
      <c r="G75" s="138">
        <f t="shared" si="0"/>
        <v>-4515.5978317763365</v>
      </c>
      <c r="H75" s="163">
        <f t="shared" si="1"/>
        <v>96.348064701494053</v>
      </c>
    </row>
    <row r="76" spans="1:8" s="5" customFormat="1" ht="19.5" thickBot="1">
      <c r="A76" s="230" t="s">
        <v>115</v>
      </c>
      <c r="B76" s="231"/>
      <c r="C76" s="231"/>
      <c r="D76" s="231"/>
      <c r="E76" s="231"/>
      <c r="F76" s="231"/>
      <c r="G76" s="231"/>
      <c r="H76" s="232"/>
    </row>
    <row r="77" spans="1:8" s="5" customFormat="1">
      <c r="A77" s="250" t="s">
        <v>114</v>
      </c>
      <c r="B77" s="251"/>
      <c r="C77" s="251"/>
      <c r="D77" s="251"/>
      <c r="E77" s="251"/>
      <c r="F77" s="251"/>
      <c r="G77" s="251"/>
      <c r="H77" s="252"/>
    </row>
    <row r="78" spans="1:8" s="5" customFormat="1" ht="37.5" customHeight="1">
      <c r="A78" s="145" t="s">
        <v>51</v>
      </c>
      <c r="B78" s="132">
        <v>2000</v>
      </c>
      <c r="C78" s="121">
        <f>'ІІ. Розр. з бюджетом'!C8</f>
        <v>15392.3</v>
      </c>
      <c r="D78" s="121">
        <f>'ІІ. Розр. з бюджетом'!D8</f>
        <v>9816.9999999999982</v>
      </c>
      <c r="E78" s="121">
        <f>'ІІ. Розр. з бюджетом'!E8</f>
        <v>-14044.538449902162</v>
      </c>
      <c r="F78" s="121">
        <f>'ІІ. Розр. з бюджетом'!F8</f>
        <v>4998.6999999999989</v>
      </c>
      <c r="G78" s="121">
        <f>F78-E78</f>
        <v>19043.238449902161</v>
      </c>
      <c r="H78" s="162">
        <f>(F78/E78)*100</f>
        <v>-35.591771262763153</v>
      </c>
    </row>
    <row r="79" spans="1:8" s="5" customFormat="1" ht="37.5" customHeight="1">
      <c r="A79" s="8" t="s">
        <v>258</v>
      </c>
      <c r="B79" s="6">
        <v>1200</v>
      </c>
      <c r="C79" s="121">
        <f>'ІІ. Розр. з бюджетом'!C7</f>
        <v>-16347.963</v>
      </c>
      <c r="D79" s="121">
        <f>'ІІ. Розр. з бюджетом'!D7</f>
        <v>-15174.059999999958</v>
      </c>
      <c r="E79" s="121">
        <f>'ІІ. Розр. з бюджетом'!E7</f>
        <v>-1319.3044742119596</v>
      </c>
      <c r="F79" s="121">
        <f>'ІІ. Розр. з бюджетом'!F7</f>
        <v>-3367.0500000000034</v>
      </c>
      <c r="G79" s="121">
        <f t="shared" ref="G79:G89" si="2">F79-E79</f>
        <v>-2047.7455257880438</v>
      </c>
      <c r="H79" s="162">
        <f t="shared" ref="H79:H89" si="3">(F79/E79)*100</f>
        <v>255.2140211615058</v>
      </c>
    </row>
    <row r="80" spans="1:8" s="5" customFormat="1" ht="39.75" customHeight="1">
      <c r="A80" s="46" t="s">
        <v>238</v>
      </c>
      <c r="B80" s="6">
        <v>2010</v>
      </c>
      <c r="C80" s="165">
        <f>SUM(C81:C82)</f>
        <v>0</v>
      </c>
      <c r="D80" s="165">
        <f>SUM(D81:D82)</f>
        <v>0</v>
      </c>
      <c r="E80" s="165">
        <f>SUM(E81:E82)</f>
        <v>0</v>
      </c>
      <c r="F80" s="165">
        <f>SUM(F81:F82)</f>
        <v>0</v>
      </c>
      <c r="G80" s="121">
        <f t="shared" si="2"/>
        <v>0</v>
      </c>
      <c r="H80" s="162" t="e">
        <f t="shared" si="3"/>
        <v>#DIV/0!</v>
      </c>
    </row>
    <row r="81" spans="1:8" s="5" customFormat="1" ht="37.5" customHeight="1">
      <c r="A81" s="8" t="s">
        <v>138</v>
      </c>
      <c r="B81" s="6">
        <v>2011</v>
      </c>
      <c r="C81" s="121" t="str">
        <f>'ІІ. Розр. з бюджетом'!C10</f>
        <v>(    )</v>
      </c>
      <c r="D81" s="121" t="str">
        <f>'ІІ. Розр. з бюджетом'!D10</f>
        <v>(    )</v>
      </c>
      <c r="E81" s="121" t="str">
        <f>'ІІ. Розр. з бюджетом'!E10</f>
        <v>(    )</v>
      </c>
      <c r="F81" s="121" t="str">
        <f>'ІІ. Розр. з бюджетом'!F10</f>
        <v>(    )</v>
      </c>
      <c r="G81" s="121" t="e">
        <f t="shared" si="2"/>
        <v>#VALUE!</v>
      </c>
      <c r="H81" s="162" t="e">
        <f t="shared" si="3"/>
        <v>#VALUE!</v>
      </c>
    </row>
    <row r="82" spans="1:8" s="5" customFormat="1" ht="39.75" customHeight="1">
      <c r="A82" s="8" t="s">
        <v>425</v>
      </c>
      <c r="B82" s="6">
        <v>2012</v>
      </c>
      <c r="C82" s="121" t="str">
        <f>'ІІ. Розр. з бюджетом'!C11</f>
        <v>(    )</v>
      </c>
      <c r="D82" s="121" t="str">
        <f>'ІІ. Розр. з бюджетом'!D11</f>
        <v>(    )</v>
      </c>
      <c r="E82" s="121" t="str">
        <f>'ІІ. Розр. з бюджетом'!E11</f>
        <v>(    )</v>
      </c>
      <c r="F82" s="121" t="str">
        <f>'ІІ. Розр. з бюджетом'!F11</f>
        <v>(    )</v>
      </c>
      <c r="G82" s="121" t="e">
        <f t="shared" si="2"/>
        <v>#VALUE!</v>
      </c>
      <c r="H82" s="162" t="e">
        <f t="shared" si="3"/>
        <v>#VALUE!</v>
      </c>
    </row>
    <row r="83" spans="1:8" s="5" customFormat="1">
      <c r="A83" s="8" t="s">
        <v>122</v>
      </c>
      <c r="B83" s="6" t="s">
        <v>145</v>
      </c>
      <c r="C83" s="121" t="str">
        <f>'ІІ. Розр. з бюджетом'!C12</f>
        <v>(    )</v>
      </c>
      <c r="D83" s="121" t="str">
        <f>'ІІ. Розр. з бюджетом'!D12</f>
        <v>(    )</v>
      </c>
      <c r="E83" s="121" t="str">
        <f>'ІІ. Розр. з бюджетом'!E12</f>
        <v>(    )</v>
      </c>
      <c r="F83" s="121" t="str">
        <f>'ІІ. Розр. з бюджетом'!F12</f>
        <v>(    )</v>
      </c>
      <c r="G83" s="121" t="e">
        <f t="shared" si="2"/>
        <v>#VALUE!</v>
      </c>
      <c r="H83" s="162" t="e">
        <f t="shared" si="3"/>
        <v>#VALUE!</v>
      </c>
    </row>
    <row r="84" spans="1:8" s="5" customFormat="1">
      <c r="A84" s="8" t="s">
        <v>131</v>
      </c>
      <c r="B84" s="6">
        <v>2020</v>
      </c>
      <c r="C84" s="121">
        <f>'ІІ. Розр. з бюджетом'!C13</f>
        <v>0</v>
      </c>
      <c r="D84" s="121">
        <f>'ІІ. Розр. з бюджетом'!D13</f>
        <v>0</v>
      </c>
      <c r="E84" s="121">
        <f>'ІІ. Розр. з бюджетом'!E13</f>
        <v>0</v>
      </c>
      <c r="F84" s="121">
        <f>'ІІ. Розр. з бюджетом'!F13</f>
        <v>0</v>
      </c>
      <c r="G84" s="121">
        <f t="shared" si="2"/>
        <v>0</v>
      </c>
      <c r="H84" s="162" t="e">
        <f t="shared" si="3"/>
        <v>#DIV/0!</v>
      </c>
    </row>
    <row r="85" spans="1:8" s="5" customFormat="1">
      <c r="A85" s="46" t="s">
        <v>61</v>
      </c>
      <c r="B85" s="6">
        <v>2030</v>
      </c>
      <c r="C85" s="121">
        <f>'ІІ. Розр. з бюджетом'!C14</f>
        <v>-19</v>
      </c>
      <c r="D85" s="121">
        <f>'ІІ. Розр. з бюджетом'!D14</f>
        <v>-11</v>
      </c>
      <c r="E85" s="121">
        <f>'ІІ. Розр. з бюджетом'!E14</f>
        <v>-22</v>
      </c>
      <c r="F85" s="121">
        <f>'ІІ. Розр. з бюджетом'!F14</f>
        <v>-3</v>
      </c>
      <c r="G85" s="121">
        <f t="shared" si="2"/>
        <v>19</v>
      </c>
      <c r="H85" s="162">
        <f t="shared" si="3"/>
        <v>13.636363636363635</v>
      </c>
    </row>
    <row r="86" spans="1:8" s="5" customFormat="1">
      <c r="A86" s="46" t="s">
        <v>27</v>
      </c>
      <c r="B86" s="6">
        <v>2040</v>
      </c>
      <c r="C86" s="121" t="str">
        <f>'ІІ. Розр. з бюджетом'!C16</f>
        <v>(    )</v>
      </c>
      <c r="D86" s="121" t="str">
        <f>'ІІ. Розр. з бюджетом'!D16</f>
        <v>(    )</v>
      </c>
      <c r="E86" s="121" t="str">
        <f>'ІІ. Розр. з бюджетом'!E16</f>
        <v>(    )</v>
      </c>
      <c r="F86" s="121" t="str">
        <f>'ІІ. Розр. з бюджетом'!F16</f>
        <v>(    )</v>
      </c>
      <c r="G86" s="121" t="e">
        <f t="shared" si="2"/>
        <v>#VALUE!</v>
      </c>
      <c r="H86" s="162" t="e">
        <f t="shared" si="3"/>
        <v>#VALUE!</v>
      </c>
    </row>
    <row r="87" spans="1:8" s="5" customFormat="1">
      <c r="A87" s="46" t="s">
        <v>220</v>
      </c>
      <c r="B87" s="6">
        <v>2050</v>
      </c>
      <c r="C87" s="121" t="str">
        <f>'ІІ. Розр. з бюджетом'!C17</f>
        <v>(    )</v>
      </c>
      <c r="D87" s="121" t="str">
        <f>'ІІ. Розр. з бюджетом'!D17</f>
        <v>(    )</v>
      </c>
      <c r="E87" s="121" t="str">
        <f>'ІІ. Розр. з бюджетом'!E17</f>
        <v>(    )</v>
      </c>
      <c r="F87" s="121" t="str">
        <f>'ІІ. Розр. з бюджетом'!F17</f>
        <v>(    )</v>
      </c>
      <c r="G87" s="121" t="e">
        <f t="shared" si="2"/>
        <v>#VALUE!</v>
      </c>
      <c r="H87" s="162" t="e">
        <f t="shared" si="3"/>
        <v>#VALUE!</v>
      </c>
    </row>
    <row r="88" spans="1:8" s="5" customFormat="1">
      <c r="A88" s="46" t="s">
        <v>221</v>
      </c>
      <c r="B88" s="6">
        <v>2060</v>
      </c>
      <c r="C88" s="121" t="str">
        <f>'ІІ. Розр. з бюджетом'!C18</f>
        <v>(    )</v>
      </c>
      <c r="D88" s="121" t="str">
        <f>'ІІ. Розр. з бюджетом'!D18</f>
        <v>(    )</v>
      </c>
      <c r="E88" s="121" t="str">
        <f>'ІІ. Розр. з бюджетом'!E18</f>
        <v>(    )</v>
      </c>
      <c r="F88" s="121" t="str">
        <f>'ІІ. Розр. з бюджетом'!F18</f>
        <v>(    )</v>
      </c>
      <c r="G88" s="121" t="e">
        <f t="shared" si="2"/>
        <v>#VALUE!</v>
      </c>
      <c r="H88" s="162" t="e">
        <f t="shared" si="3"/>
        <v>#VALUE!</v>
      </c>
    </row>
    <row r="89" spans="1:8" s="5" customFormat="1" ht="41.25" customHeight="1">
      <c r="A89" s="46" t="s">
        <v>52</v>
      </c>
      <c r="B89" s="6">
        <v>2070</v>
      </c>
      <c r="C89" s="125">
        <f>SUM(C78:C80,C84:C88)</f>
        <v>-974.66300000000047</v>
      </c>
      <c r="D89" s="125">
        <f>SUM(D78:D80,D84:D88)</f>
        <v>-5368.0599999999595</v>
      </c>
      <c r="E89" s="125">
        <f>SUM(E78:E80,E84:E88)</f>
        <v>-15385.842924114122</v>
      </c>
      <c r="F89" s="125">
        <f>SUM(F78:F80,F84:F88)</f>
        <v>1628.6499999999955</v>
      </c>
      <c r="G89" s="121">
        <f t="shared" si="2"/>
        <v>17014.492924114118</v>
      </c>
      <c r="H89" s="162">
        <f t="shared" si="3"/>
        <v>-10.585380391784865</v>
      </c>
    </row>
    <row r="90" spans="1:8" s="5" customFormat="1" ht="21.75" customHeight="1">
      <c r="A90" s="247" t="s">
        <v>329</v>
      </c>
      <c r="B90" s="248"/>
      <c r="C90" s="248"/>
      <c r="D90" s="248"/>
      <c r="E90" s="248"/>
      <c r="F90" s="248"/>
      <c r="G90" s="248"/>
      <c r="H90" s="249"/>
    </row>
    <row r="91" spans="1:8" s="5" customFormat="1" ht="41.25" customHeight="1">
      <c r="A91" s="73" t="s">
        <v>321</v>
      </c>
      <c r="B91" s="149">
        <v>2110</v>
      </c>
      <c r="C91" s="123">
        <f>'ІІ. Розр. з бюджетом'!C21</f>
        <v>13842.7</v>
      </c>
      <c r="D91" s="123">
        <f>'ІІ. Розр. з бюджетом'!D21</f>
        <v>15166.6</v>
      </c>
      <c r="E91" s="123">
        <f>'ІІ. Розр. з бюджетом'!E21</f>
        <v>2584.5542908786256</v>
      </c>
      <c r="F91" s="123">
        <f>'ІІ. Розр. з бюджетом'!F21</f>
        <v>6771.5</v>
      </c>
      <c r="G91" s="123">
        <f>F91-E91</f>
        <v>4186.9457091213744</v>
      </c>
      <c r="H91" s="163">
        <f>(F91/E91)*100</f>
        <v>261.99875250823277</v>
      </c>
    </row>
    <row r="92" spans="1:8" s="5" customFormat="1">
      <c r="A92" s="8" t="s">
        <v>243</v>
      </c>
      <c r="B92" s="6">
        <v>2111</v>
      </c>
      <c r="C92" s="115">
        <f>'ІІ. Розр. з бюджетом'!C22</f>
        <v>7555.6</v>
      </c>
      <c r="D92" s="115">
        <f>'ІІ. Розр. з бюджетом'!D22</f>
        <v>7872</v>
      </c>
      <c r="E92" s="115">
        <f>'ІІ. Розр. з бюджетом'!E22</f>
        <v>2.6</v>
      </c>
      <c r="F92" s="115">
        <f>'ІІ. Розр. з бюджетом'!F22</f>
        <v>2517.5</v>
      </c>
      <c r="G92" s="115">
        <f t="shared" ref="G92:G103" si="4">F92-E92</f>
        <v>2514.9</v>
      </c>
      <c r="H92" s="162">
        <f t="shared" ref="H92:H103" si="5">(F92/E92)*100</f>
        <v>96826.923076923078</v>
      </c>
    </row>
    <row r="93" spans="1:8" s="5" customFormat="1">
      <c r="A93" s="8" t="s">
        <v>322</v>
      </c>
      <c r="B93" s="6">
        <v>2112</v>
      </c>
      <c r="C93" s="115">
        <f>'ІІ. Розр. з бюджетом'!C23</f>
        <v>6524.0999999999995</v>
      </c>
      <c r="D93" s="115">
        <f>'ІІ. Розр. з бюджетом'!D23</f>
        <v>7368.7000000000007</v>
      </c>
      <c r="E93" s="115">
        <f>'ІІ. Розр. з бюджетом'!E23</f>
        <v>2876.1542908786255</v>
      </c>
      <c r="F93" s="115">
        <f>'ІІ. Розр. з бюджетом'!F23</f>
        <v>4173.2</v>
      </c>
      <c r="G93" s="115">
        <f t="shared" si="4"/>
        <v>1297.0457091213743</v>
      </c>
      <c r="H93" s="162">
        <f t="shared" si="5"/>
        <v>145.0965274441221</v>
      </c>
    </row>
    <row r="94" spans="1:8" s="5" customFormat="1" ht="38.25" customHeight="1">
      <c r="A94" s="46" t="s">
        <v>323</v>
      </c>
      <c r="B94" s="7">
        <v>2113</v>
      </c>
      <c r="C94" s="115">
        <f>'ІІ. Розр. з бюджетом'!C24</f>
        <v>-1197</v>
      </c>
      <c r="D94" s="115">
        <f>'ІІ. Розр. з бюджетом'!D24</f>
        <v>-1256</v>
      </c>
      <c r="E94" s="115">
        <f>'ІІ. Розр. з бюджетом'!E24</f>
        <v>-796</v>
      </c>
      <c r="F94" s="115">
        <f>'ІІ. Розр. з бюджетом'!F24</f>
        <v>-692</v>
      </c>
      <c r="G94" s="115">
        <f t="shared" si="4"/>
        <v>104</v>
      </c>
      <c r="H94" s="162">
        <f t="shared" si="5"/>
        <v>86.934673366834176</v>
      </c>
    </row>
    <row r="95" spans="1:8" s="5" customFormat="1">
      <c r="A95" s="46" t="s">
        <v>72</v>
      </c>
      <c r="B95" s="7">
        <v>2114</v>
      </c>
      <c r="C95" s="115">
        <f>'ІІ. Розр. з бюджетом'!C25</f>
        <v>0</v>
      </c>
      <c r="D95" s="115">
        <f>'ІІ. Розр. з бюджетом'!D25</f>
        <v>0</v>
      </c>
      <c r="E95" s="115">
        <f>'ІІ. Розр. з бюджетом'!E25</f>
        <v>0</v>
      </c>
      <c r="F95" s="115">
        <f>'ІІ. Розр. з бюджетом'!F25</f>
        <v>0</v>
      </c>
      <c r="G95" s="115">
        <f t="shared" si="4"/>
        <v>0</v>
      </c>
      <c r="H95" s="162" t="e">
        <f t="shared" si="5"/>
        <v>#DIV/0!</v>
      </c>
    </row>
    <row r="96" spans="1:8" s="5" customFormat="1" ht="37.5">
      <c r="A96" s="46" t="s">
        <v>324</v>
      </c>
      <c r="B96" s="7">
        <v>2115</v>
      </c>
      <c r="C96" s="115">
        <f>'ІІ. Розр. з бюджетом'!C26</f>
        <v>0</v>
      </c>
      <c r="D96" s="115">
        <f>'ІІ. Розр. з бюджетом'!D26</f>
        <v>0</v>
      </c>
      <c r="E96" s="115">
        <f>'ІІ. Розр. з бюджетом'!E26</f>
        <v>0</v>
      </c>
      <c r="F96" s="115">
        <f>'ІІ. Розр. з бюджетом'!F26</f>
        <v>0</v>
      </c>
      <c r="G96" s="115">
        <f t="shared" si="4"/>
        <v>0</v>
      </c>
      <c r="H96" s="162" t="e">
        <f t="shared" si="5"/>
        <v>#DIV/0!</v>
      </c>
    </row>
    <row r="97" spans="1:8" s="5" customFormat="1">
      <c r="A97" s="46" t="s">
        <v>86</v>
      </c>
      <c r="B97" s="7">
        <v>2116</v>
      </c>
      <c r="C97" s="115">
        <f>'ІІ. Розр. з бюджетом'!C27</f>
        <v>0</v>
      </c>
      <c r="D97" s="115">
        <f>'ІІ. Розр. з бюджетом'!D27</f>
        <v>0</v>
      </c>
      <c r="E97" s="115">
        <f>'ІІ. Розр. з бюджетом'!E27</f>
        <v>0</v>
      </c>
      <c r="F97" s="115">
        <f>'ІІ. Розр. з бюджетом'!F27</f>
        <v>0</v>
      </c>
      <c r="G97" s="115">
        <f t="shared" si="4"/>
        <v>0</v>
      </c>
      <c r="H97" s="162" t="e">
        <f t="shared" si="5"/>
        <v>#DIV/0!</v>
      </c>
    </row>
    <row r="98" spans="1:8" s="5" customFormat="1">
      <c r="A98" s="46" t="s">
        <v>344</v>
      </c>
      <c r="B98" s="7">
        <v>2117</v>
      </c>
      <c r="C98" s="115">
        <f>'ІІ. Розр. з бюджетом'!C28</f>
        <v>0</v>
      </c>
      <c r="D98" s="115">
        <f>'ІІ. Розр. з бюджетом'!D28</f>
        <v>0</v>
      </c>
      <c r="E98" s="115">
        <f>'ІІ. Розр. з бюджетом'!E28</f>
        <v>0</v>
      </c>
      <c r="F98" s="115">
        <f>'ІІ. Розр. з бюджетом'!F28</f>
        <v>0</v>
      </c>
      <c r="G98" s="115">
        <f t="shared" si="4"/>
        <v>0</v>
      </c>
      <c r="H98" s="162" t="e">
        <f t="shared" si="5"/>
        <v>#DIV/0!</v>
      </c>
    </row>
    <row r="99" spans="1:8" s="5" customFormat="1" ht="21.75" customHeight="1">
      <c r="A99" s="73" t="s">
        <v>325</v>
      </c>
      <c r="B99" s="59">
        <v>2120</v>
      </c>
      <c r="C99" s="138">
        <f>'ІІ. Розр. з бюджетом'!C31</f>
        <v>12710.540999999999</v>
      </c>
      <c r="D99" s="138">
        <f>'ІІ. Розр. з бюджетом'!D31</f>
        <v>16642.199999999993</v>
      </c>
      <c r="E99" s="138">
        <f>'ІІ. Розр. з бюджетом'!E31</f>
        <v>9937.6875799999998</v>
      </c>
      <c r="F99" s="138">
        <f>'ІІ. Розр. з бюджетом'!F31</f>
        <v>9198.6</v>
      </c>
      <c r="G99" s="123">
        <f t="shared" si="4"/>
        <v>-739.08757999999943</v>
      </c>
      <c r="H99" s="163">
        <f t="shared" si="5"/>
        <v>92.562781089159586</v>
      </c>
    </row>
    <row r="100" spans="1:8" s="5" customFormat="1" ht="37.5">
      <c r="A100" s="73" t="s">
        <v>326</v>
      </c>
      <c r="B100" s="59">
        <v>2130</v>
      </c>
      <c r="C100" s="138">
        <f>'ІІ. Розр. з бюджетом'!C36</f>
        <v>20058.767999999996</v>
      </c>
      <c r="D100" s="138">
        <f>'ІІ. Розр. з бюджетом'!D36</f>
        <v>24341.399999999998</v>
      </c>
      <c r="E100" s="138">
        <f>'ІІ. Розр. з бюджетом'!E36</f>
        <v>12980.617595000002</v>
      </c>
      <c r="F100" s="138">
        <f>'ІІ. Розр. з бюджетом'!F36</f>
        <v>13415.6</v>
      </c>
      <c r="G100" s="123">
        <f t="shared" si="4"/>
        <v>434.98240499999883</v>
      </c>
      <c r="H100" s="163">
        <f t="shared" si="5"/>
        <v>103.35101470955858</v>
      </c>
    </row>
    <row r="101" spans="1:8" s="5" customFormat="1" ht="60.75" customHeight="1">
      <c r="A101" s="89" t="s">
        <v>426</v>
      </c>
      <c r="B101" s="7">
        <v>2131</v>
      </c>
      <c r="C101" s="121">
        <f>'ІІ. Розр. з бюджетом'!C37</f>
        <v>-3</v>
      </c>
      <c r="D101" s="121">
        <f>'ІІ. Розр. з бюджетом'!D37</f>
        <v>0</v>
      </c>
      <c r="E101" s="121">
        <f>'ІІ. Розр. з бюджетом'!E37</f>
        <v>-30</v>
      </c>
      <c r="F101" s="121">
        <f>'ІІ. Розр. з бюджетом'!F37</f>
        <v>0</v>
      </c>
      <c r="G101" s="115">
        <f t="shared" si="4"/>
        <v>30</v>
      </c>
      <c r="H101" s="162">
        <f t="shared" si="5"/>
        <v>0</v>
      </c>
    </row>
    <row r="102" spans="1:8" s="5" customFormat="1" ht="19.5" customHeight="1">
      <c r="A102" s="89" t="s">
        <v>327</v>
      </c>
      <c r="B102" s="7">
        <v>2133</v>
      </c>
      <c r="C102" s="121">
        <f>'ІІ. Розр. з бюджетом'!C39</f>
        <v>18885.699999999997</v>
      </c>
      <c r="D102" s="121">
        <f>'ІІ. Розр. з бюджетом'!D39</f>
        <v>22896.799999999999</v>
      </c>
      <c r="E102" s="121">
        <f>'ІІ. Розр. з бюджетом'!E39</f>
        <v>12226.939880000002</v>
      </c>
      <c r="F102" s="121">
        <f>'ІІ. Розр. з бюджетом'!F39</f>
        <v>12629.6</v>
      </c>
      <c r="G102" s="115">
        <f t="shared" si="4"/>
        <v>402.66011999999864</v>
      </c>
      <c r="H102" s="162">
        <f t="shared" si="5"/>
        <v>103.29322074003686</v>
      </c>
    </row>
    <row r="103" spans="1:8" s="5" customFormat="1" ht="22.5" customHeight="1" thickBot="1">
      <c r="A103" s="88" t="s">
        <v>328</v>
      </c>
      <c r="B103" s="197">
        <v>2200</v>
      </c>
      <c r="C103" s="138">
        <f>'ІІ. Розр. з бюджетом'!C44</f>
        <v>46612.608999999997</v>
      </c>
      <c r="D103" s="138">
        <f>'ІІ. Розр. з бюджетом'!D44</f>
        <v>56151.199999999997</v>
      </c>
      <c r="E103" s="138">
        <f>'ІІ. Розр. з бюджетом'!E44</f>
        <v>25502.859465878624</v>
      </c>
      <c r="F103" s="138">
        <f>'ІІ. Розр. з бюджетом'!F44</f>
        <v>29386.7</v>
      </c>
      <c r="G103" s="123">
        <f t="shared" si="4"/>
        <v>3883.8405341213765</v>
      </c>
      <c r="H103" s="163">
        <f t="shared" si="5"/>
        <v>115.22903947032972</v>
      </c>
    </row>
    <row r="104" spans="1:8" s="5" customFormat="1" ht="19.5" thickBot="1">
      <c r="A104" s="230" t="s">
        <v>265</v>
      </c>
      <c r="B104" s="231"/>
      <c r="C104" s="231"/>
      <c r="D104" s="231"/>
      <c r="E104" s="231"/>
      <c r="F104" s="231"/>
      <c r="G104" s="231"/>
      <c r="H104" s="232"/>
    </row>
    <row r="105" spans="1:8" s="5" customFormat="1" ht="20.100000000000001" customHeight="1">
      <c r="A105" s="127" t="s">
        <v>262</v>
      </c>
      <c r="B105" s="11">
        <v>3405</v>
      </c>
      <c r="C105" s="138">
        <f>'ІІІ. Рух грош. коштів'!C78</f>
        <v>8712</v>
      </c>
      <c r="D105" s="138">
        <f>'ІІІ. Рух грош. коштів'!D78</f>
        <v>7447.2000000000007</v>
      </c>
      <c r="E105" s="138">
        <f>'ІІІ. Рух грош. коштів'!E78</f>
        <v>6001.5415575144971</v>
      </c>
      <c r="F105" s="138">
        <f>'ІІІ. Рух грош. коштів'!F78</f>
        <v>6741.5</v>
      </c>
      <c r="G105" s="123">
        <f>F105-E105</f>
        <v>739.95844248550293</v>
      </c>
      <c r="H105" s="163">
        <f>(F105/E105)*100</f>
        <v>112.32947294281426</v>
      </c>
    </row>
    <row r="106" spans="1:8" s="5" customFormat="1" ht="20.100000000000001" customHeight="1">
      <c r="A106" s="89" t="s">
        <v>318</v>
      </c>
      <c r="B106" s="144">
        <v>3030</v>
      </c>
      <c r="C106" s="121">
        <f>'ІІІ. Рух грош. коштів'!C11</f>
        <v>84675.3</v>
      </c>
      <c r="D106" s="121">
        <f>'ІІІ. Рух грош. коштів'!D11</f>
        <v>116506.6</v>
      </c>
      <c r="E106" s="121">
        <f>'ІІІ. Рух грош. коштів'!E11</f>
        <v>58697.235336657577</v>
      </c>
      <c r="F106" s="121">
        <f>'ІІІ. Рух грош. коштів'!F11</f>
        <v>64163.8</v>
      </c>
      <c r="G106" s="115">
        <f t="shared" ref="G106:G111" si="6">F106-E106</f>
        <v>5466.5646633424258</v>
      </c>
      <c r="H106" s="162">
        <f t="shared" ref="H106:H111" si="7">(F106/E106)*100</f>
        <v>109.31315526530166</v>
      </c>
    </row>
    <row r="107" spans="1:8" s="5" customFormat="1">
      <c r="A107" s="89" t="s">
        <v>256</v>
      </c>
      <c r="B107" s="144">
        <v>3195</v>
      </c>
      <c r="C107" s="121">
        <f>'ІІІ. Рух грош. коштів'!C38</f>
        <v>-1056.7580000000016</v>
      </c>
      <c r="D107" s="121">
        <f>'ІІІ. Рух грош. коштів'!D38</f>
        <v>-771.00200000000768</v>
      </c>
      <c r="E107" s="121">
        <f>'ІІІ. Рух грош. коштів'!E38</f>
        <v>4197.3851494192932</v>
      </c>
      <c r="F107" s="121">
        <f>'ІІІ. Рух грош. коштів'!F38</f>
        <v>-239.20200000001932</v>
      </c>
      <c r="G107" s="115">
        <f t="shared" si="6"/>
        <v>-4436.5871494193125</v>
      </c>
      <c r="H107" s="162">
        <f t="shared" si="7"/>
        <v>-5.6988337139638672</v>
      </c>
    </row>
    <row r="108" spans="1:8">
      <c r="A108" s="89" t="s">
        <v>116</v>
      </c>
      <c r="B108" s="144">
        <v>3295</v>
      </c>
      <c r="C108" s="121">
        <f>'ІІІ. Рух грош. коштів'!C57</f>
        <v>-235.97300000000178</v>
      </c>
      <c r="D108" s="121">
        <f>'ІІІ. Рух грош. коштів'!D57</f>
        <v>19507.099999999999</v>
      </c>
      <c r="E108" s="121">
        <f>'ІІІ. Рух грош. коштів'!E57</f>
        <v>19726.800000000003</v>
      </c>
      <c r="F108" s="121">
        <f>'ІІІ. Рух грош. коштів'!F57</f>
        <v>19780.2</v>
      </c>
      <c r="G108" s="115">
        <f t="shared" si="6"/>
        <v>53.399999999997817</v>
      </c>
      <c r="H108" s="162">
        <f t="shared" si="7"/>
        <v>100.27069773100553</v>
      </c>
    </row>
    <row r="109" spans="1:8" s="5" customFormat="1">
      <c r="A109" s="89" t="s">
        <v>264</v>
      </c>
      <c r="B109" s="9">
        <v>3395</v>
      </c>
      <c r="C109" s="121">
        <f>'ІІІ. Рух грош. коштів'!C76</f>
        <v>0</v>
      </c>
      <c r="D109" s="121">
        <f>'ІІІ. Рух грош. коштів'!D76</f>
        <v>1304</v>
      </c>
      <c r="E109" s="121">
        <f>'ІІІ. Рух грош. коштів'!E76</f>
        <v>363.59999999999854</v>
      </c>
      <c r="F109" s="121">
        <f>'ІІІ. Рух грош. коштів'!F76</f>
        <v>1304</v>
      </c>
      <c r="G109" s="115">
        <f t="shared" si="6"/>
        <v>940.40000000000146</v>
      </c>
      <c r="H109" s="162">
        <f t="shared" si="7"/>
        <v>358.63586358636007</v>
      </c>
    </row>
    <row r="110" spans="1:8" s="5" customFormat="1">
      <c r="A110" s="89" t="s">
        <v>118</v>
      </c>
      <c r="B110" s="9">
        <v>3410</v>
      </c>
      <c r="C110" s="121">
        <f>'ІІІ. Рух грош. коштів'!C79</f>
        <v>0</v>
      </c>
      <c r="D110" s="121">
        <f>'ІІІ. Рух грош. коштів'!D79</f>
        <v>0</v>
      </c>
      <c r="E110" s="121">
        <f>'ІІІ. Рух грош. коштів'!E79</f>
        <v>0</v>
      </c>
      <c r="F110" s="121">
        <f>'ІІІ. Рух грош. коштів'!F79</f>
        <v>0</v>
      </c>
      <c r="G110" s="115">
        <f t="shared" si="6"/>
        <v>0</v>
      </c>
      <c r="H110" s="162" t="e">
        <f t="shared" si="7"/>
        <v>#DIV/0!</v>
      </c>
    </row>
    <row r="111" spans="1:8" s="5" customFormat="1" ht="19.5" thickBot="1">
      <c r="A111" s="128" t="s">
        <v>263</v>
      </c>
      <c r="B111" s="11">
        <v>3415</v>
      </c>
      <c r="C111" s="122">
        <f>SUM(C105,C107:C110)</f>
        <v>7419.2689999999966</v>
      </c>
      <c r="D111" s="122">
        <f>SUM(D105,D107:D110)</f>
        <v>27487.297999999992</v>
      </c>
      <c r="E111" s="122">
        <f>SUM(E105,E107:E110)</f>
        <v>30289.326706933793</v>
      </c>
      <c r="F111" s="122">
        <f>SUM(F105,F107:F110)</f>
        <v>27586.497999999981</v>
      </c>
      <c r="G111" s="123">
        <f t="shared" si="6"/>
        <v>-2702.8287069338112</v>
      </c>
      <c r="H111" s="163">
        <f t="shared" si="7"/>
        <v>91.076629952573086</v>
      </c>
    </row>
    <row r="112" spans="1:8" s="5" customFormat="1" ht="19.5" thickBot="1">
      <c r="A112" s="240" t="s">
        <v>266</v>
      </c>
      <c r="B112" s="241"/>
      <c r="C112" s="241"/>
      <c r="D112" s="241"/>
      <c r="E112" s="241"/>
      <c r="F112" s="241"/>
      <c r="G112" s="241"/>
      <c r="H112" s="242"/>
    </row>
    <row r="113" spans="1:8" s="5" customFormat="1" ht="20.100000000000001" customHeight="1">
      <c r="A113" s="127" t="s">
        <v>222</v>
      </c>
      <c r="B113" s="203">
        <v>4000</v>
      </c>
      <c r="C113" s="129">
        <f>SUM(C114:C119)</f>
        <v>81709.600000000006</v>
      </c>
      <c r="D113" s="129">
        <f>SUM(D114:D119)</f>
        <v>2134.3000000000002</v>
      </c>
      <c r="E113" s="129">
        <f>SUM(E114:E119)</f>
        <v>24204.1</v>
      </c>
      <c r="F113" s="129">
        <f>SUM(F114:F119)</f>
        <v>903.4</v>
      </c>
      <c r="G113" s="123">
        <f>F113-E113</f>
        <v>-23300.699999999997</v>
      </c>
      <c r="H113" s="163">
        <f>(F113/E113)*100</f>
        <v>3.7324254981594027</v>
      </c>
    </row>
    <row r="114" spans="1:8" s="5" customFormat="1" ht="20.100000000000001" customHeight="1">
      <c r="A114" s="8" t="s">
        <v>1</v>
      </c>
      <c r="B114" s="66" t="s">
        <v>146</v>
      </c>
      <c r="C114" s="121">
        <f>'IV. Кап. інвестиції'!C7</f>
        <v>1135.0999999999999</v>
      </c>
      <c r="D114" s="121">
        <f>'IV. Кап. інвестиції'!D7</f>
        <v>0</v>
      </c>
      <c r="E114" s="121">
        <f>'IV. Кап. інвестиції'!E7</f>
        <v>0</v>
      </c>
      <c r="F114" s="121">
        <f>'IV. Кап. інвестиції'!F7</f>
        <v>0</v>
      </c>
      <c r="G114" s="115">
        <f t="shared" ref="G114:G123" si="8">F114-E114</f>
        <v>0</v>
      </c>
      <c r="H114" s="162" t="e">
        <f t="shared" ref="H114:H123" si="9">(F114/E114)*100</f>
        <v>#DIV/0!</v>
      </c>
    </row>
    <row r="115" spans="1:8" s="5" customFormat="1" ht="20.100000000000001" customHeight="1">
      <c r="A115" s="8" t="s">
        <v>2</v>
      </c>
      <c r="B115" s="65">
        <v>4020</v>
      </c>
      <c r="C115" s="121">
        <f>'IV. Кап. інвестиції'!C8</f>
        <v>80262.899999999994</v>
      </c>
      <c r="D115" s="121">
        <f>'IV. Кап. інвестиції'!D8</f>
        <v>1861.8</v>
      </c>
      <c r="E115" s="121">
        <f>'IV. Кап. інвестиції'!E8</f>
        <v>22061.1</v>
      </c>
      <c r="F115" s="121">
        <f>'IV. Кап. інвестиції'!F8</f>
        <v>791.8</v>
      </c>
      <c r="G115" s="115">
        <f t="shared" si="8"/>
        <v>-21269.3</v>
      </c>
      <c r="H115" s="162">
        <f t="shared" si="9"/>
        <v>3.5891229358463539</v>
      </c>
    </row>
    <row r="116" spans="1:8" s="5" customFormat="1" ht="20.100000000000001" customHeight="1">
      <c r="A116" s="8" t="s">
        <v>30</v>
      </c>
      <c r="B116" s="66">
        <v>4030</v>
      </c>
      <c r="C116" s="121">
        <f>'IV. Кап. інвестиції'!C9</f>
        <v>271.10000000000002</v>
      </c>
      <c r="D116" s="121">
        <f>'IV. Кап. інвестиції'!D9</f>
        <v>221.5</v>
      </c>
      <c r="E116" s="121">
        <f>'IV. Кап. інвестиції'!E9</f>
        <v>260</v>
      </c>
      <c r="F116" s="121">
        <f>'IV. Кап. інвестиції'!F9</f>
        <v>109.6</v>
      </c>
      <c r="G116" s="115">
        <f t="shared" si="8"/>
        <v>-150.4</v>
      </c>
      <c r="H116" s="162">
        <f t="shared" si="9"/>
        <v>42.153846153846153</v>
      </c>
    </row>
    <row r="117" spans="1:8" s="5" customFormat="1">
      <c r="A117" s="8" t="s">
        <v>3</v>
      </c>
      <c r="B117" s="65">
        <v>4040</v>
      </c>
      <c r="C117" s="121">
        <f>'IV. Кап. інвестиції'!C10</f>
        <v>17</v>
      </c>
      <c r="D117" s="121">
        <f>'IV. Кап. інвестиції'!D10</f>
        <v>2</v>
      </c>
      <c r="E117" s="121">
        <f>'IV. Кап. інвестиції'!E10</f>
        <v>3</v>
      </c>
      <c r="F117" s="121">
        <f>'IV. Кап. інвестиції'!F10</f>
        <v>2</v>
      </c>
      <c r="G117" s="115">
        <f t="shared" si="8"/>
        <v>-1</v>
      </c>
      <c r="H117" s="162">
        <f t="shared" si="9"/>
        <v>66.666666666666657</v>
      </c>
    </row>
    <row r="118" spans="1:8" s="5" customFormat="1" ht="37.5">
      <c r="A118" s="8" t="s">
        <v>60</v>
      </c>
      <c r="B118" s="66">
        <v>4050</v>
      </c>
      <c r="C118" s="121">
        <f>'IV. Кап. інвестиції'!C11</f>
        <v>23.5</v>
      </c>
      <c r="D118" s="121">
        <f>'IV. Кап. інвестиції'!D11</f>
        <v>49</v>
      </c>
      <c r="E118" s="121">
        <f>'IV. Кап. інвестиції'!E11</f>
        <v>20</v>
      </c>
      <c r="F118" s="121">
        <f>'IV. Кап. інвестиції'!F11</f>
        <v>0</v>
      </c>
      <c r="G118" s="115">
        <f t="shared" si="8"/>
        <v>-20</v>
      </c>
      <c r="H118" s="162">
        <f t="shared" si="9"/>
        <v>0</v>
      </c>
    </row>
    <row r="119" spans="1:8" s="5" customFormat="1">
      <c r="A119" s="8" t="s">
        <v>232</v>
      </c>
      <c r="B119" s="66">
        <v>4060</v>
      </c>
      <c r="C119" s="121">
        <f>'IV. Кап. інвестиції'!C12</f>
        <v>0</v>
      </c>
      <c r="D119" s="121">
        <f>'IV. Кап. інвестиції'!D12</f>
        <v>0</v>
      </c>
      <c r="E119" s="121">
        <f>'IV. Кап. інвестиції'!E12</f>
        <v>1860</v>
      </c>
      <c r="F119" s="121">
        <f>'IV. Кап. інвестиції'!F12</f>
        <v>0</v>
      </c>
      <c r="G119" s="115">
        <f t="shared" si="8"/>
        <v>-1860</v>
      </c>
      <c r="H119" s="162">
        <f t="shared" si="9"/>
        <v>0</v>
      </c>
    </row>
    <row r="120" spans="1:8" s="5" customFormat="1" ht="20.100000000000001" customHeight="1">
      <c r="A120" s="88" t="s">
        <v>223</v>
      </c>
      <c r="B120" s="203">
        <v>4000</v>
      </c>
      <c r="C120" s="123">
        <f>SUM(C121:C124)</f>
        <v>41911.999999999993</v>
      </c>
      <c r="D120" s="123">
        <f>SUM(D121:D124)</f>
        <v>2061.2000000000003</v>
      </c>
      <c r="E120" s="123">
        <f>SUM(E121:E124)</f>
        <v>20219.099999999999</v>
      </c>
      <c r="F120" s="123">
        <f>SUM(F121:F124)</f>
        <v>1051.3999960000001</v>
      </c>
      <c r="G120" s="123">
        <f t="shared" si="8"/>
        <v>-19167.700003999998</v>
      </c>
      <c r="H120" s="163">
        <f t="shared" si="9"/>
        <v>5.2000336117829189</v>
      </c>
    </row>
    <row r="121" spans="1:8" s="5" customFormat="1" ht="20.100000000000001" customHeight="1">
      <c r="A121" s="46" t="s">
        <v>345</v>
      </c>
      <c r="B121" s="130" t="s">
        <v>224</v>
      </c>
      <c r="C121" s="121">
        <f>'6.2. Інша інфо_2'!K48</f>
        <v>0</v>
      </c>
      <c r="D121" s="121">
        <f>'6.2. Інша інфо_2'!L48</f>
        <v>0</v>
      </c>
      <c r="E121" s="121">
        <f>'6.2. Інша інфо_2'!M48</f>
        <v>0</v>
      </c>
      <c r="F121" s="121">
        <f>'6.2. Інша інфо_2'!N48</f>
        <v>0</v>
      </c>
      <c r="G121" s="115">
        <f t="shared" si="8"/>
        <v>0</v>
      </c>
      <c r="H121" s="162" t="e">
        <f t="shared" si="9"/>
        <v>#DIV/0!</v>
      </c>
    </row>
    <row r="122" spans="1:8" s="5" customFormat="1" ht="20.100000000000001" customHeight="1">
      <c r="A122" s="46" t="s">
        <v>346</v>
      </c>
      <c r="B122" s="130" t="s">
        <v>225</v>
      </c>
      <c r="C122" s="121">
        <v>40890.899999999994</v>
      </c>
      <c r="D122" s="121">
        <v>672.4</v>
      </c>
      <c r="E122" s="121">
        <v>19744.099999999999</v>
      </c>
      <c r="F122" s="121">
        <v>678.89999599999999</v>
      </c>
      <c r="G122" s="115">
        <f t="shared" si="8"/>
        <v>-19065.200003999998</v>
      </c>
      <c r="H122" s="162">
        <f t="shared" si="9"/>
        <v>3.4384955303103206</v>
      </c>
    </row>
    <row r="123" spans="1:8" s="5" customFormat="1" ht="20.100000000000001" customHeight="1">
      <c r="A123" s="46" t="s">
        <v>187</v>
      </c>
      <c r="B123" s="130" t="s">
        <v>226</v>
      </c>
      <c r="C123" s="121">
        <v>1021.1</v>
      </c>
      <c r="D123" s="121">
        <v>1388.8000000000002</v>
      </c>
      <c r="E123" s="121">
        <v>475</v>
      </c>
      <c r="F123" s="121">
        <v>372.5</v>
      </c>
      <c r="G123" s="115">
        <f t="shared" si="8"/>
        <v>-102.5</v>
      </c>
      <c r="H123" s="162">
        <f t="shared" si="9"/>
        <v>78.421052631578945</v>
      </c>
    </row>
    <row r="124" spans="1:8" s="5" customFormat="1" ht="20.100000000000001" customHeight="1" thickBot="1">
      <c r="A124" s="229" t="s">
        <v>347</v>
      </c>
      <c r="B124" s="148" t="s">
        <v>227</v>
      </c>
      <c r="C124" s="126"/>
      <c r="D124" s="126"/>
      <c r="E124" s="126"/>
      <c r="F124" s="126"/>
      <c r="G124" s="126">
        <f>F124-E124</f>
        <v>0</v>
      </c>
      <c r="H124" s="177" t="e">
        <f>(F124/E124)*100</f>
        <v>#DIV/0!</v>
      </c>
    </row>
    <row r="125" spans="1:8" s="5" customFormat="1" ht="19.5" thickBot="1">
      <c r="A125" s="233" t="s">
        <v>142</v>
      </c>
      <c r="B125" s="234"/>
      <c r="C125" s="234"/>
      <c r="D125" s="234"/>
      <c r="E125" s="234"/>
      <c r="F125" s="234"/>
      <c r="G125" s="234"/>
      <c r="H125" s="235"/>
    </row>
    <row r="126" spans="1:8" s="5" customFormat="1">
      <c r="A126" s="131" t="s">
        <v>297</v>
      </c>
      <c r="B126" s="132">
        <v>5040</v>
      </c>
      <c r="C126" s="169">
        <f>(C61/C29)*100</f>
        <v>-14.500459460178639</v>
      </c>
      <c r="D126" s="169">
        <f>(D61/D29)*100</f>
        <v>-13.690008336310546</v>
      </c>
      <c r="E126" s="90" t="s">
        <v>342</v>
      </c>
      <c r="F126" s="90" t="s">
        <v>342</v>
      </c>
      <c r="G126" s="181"/>
      <c r="H126" s="182"/>
    </row>
    <row r="127" spans="1:8" s="5" customFormat="1">
      <c r="A127" s="131" t="s">
        <v>298</v>
      </c>
      <c r="B127" s="132">
        <v>5020</v>
      </c>
      <c r="C127" s="169">
        <f>(C61/C138)*100</f>
        <v>-0.27004561762692897</v>
      </c>
      <c r="D127" s="169">
        <f>(D61/D138)*100</f>
        <v>-2.555160793137357</v>
      </c>
      <c r="E127" s="90" t="s">
        <v>342</v>
      </c>
      <c r="F127" s="90" t="s">
        <v>342</v>
      </c>
      <c r="G127" s="181"/>
      <c r="H127" s="182"/>
    </row>
    <row r="128" spans="1:8" s="5" customFormat="1">
      <c r="A128" s="89" t="s">
        <v>299</v>
      </c>
      <c r="B128" s="6">
        <v>5030</v>
      </c>
      <c r="C128" s="124">
        <f>(C61/C144)*100</f>
        <v>-0.27251034655683276</v>
      </c>
      <c r="D128" s="124">
        <f>(D61/D144)*100</f>
        <v>-3.2271645619854872</v>
      </c>
      <c r="E128" s="90" t="s">
        <v>342</v>
      </c>
      <c r="F128" s="90" t="s">
        <v>342</v>
      </c>
      <c r="G128" s="181"/>
      <c r="H128" s="182"/>
    </row>
    <row r="129" spans="1:8" s="5" customFormat="1">
      <c r="A129" s="133" t="s">
        <v>150</v>
      </c>
      <c r="B129" s="134">
        <v>5110</v>
      </c>
      <c r="C129" s="170">
        <f>C144/C141</f>
        <v>109.56382308410208</v>
      </c>
      <c r="D129" s="170">
        <f>D144/D141</f>
        <v>3.8038423671622259</v>
      </c>
      <c r="E129" s="90" t="s">
        <v>342</v>
      </c>
      <c r="F129" s="90" t="s">
        <v>342</v>
      </c>
      <c r="G129" s="181"/>
      <c r="H129" s="182"/>
    </row>
    <row r="130" spans="1:8" s="5" customFormat="1" ht="21.75" customHeight="1" thickBot="1">
      <c r="A130" s="178" t="s">
        <v>300</v>
      </c>
      <c r="B130" s="179">
        <v>5220</v>
      </c>
      <c r="C130" s="180">
        <f>C135/C134</f>
        <v>0.53399937476135695</v>
      </c>
      <c r="D130" s="180">
        <f>D135/D134</f>
        <v>0.36357393758155243</v>
      </c>
      <c r="E130" s="90" t="s">
        <v>342</v>
      </c>
      <c r="F130" s="90" t="s">
        <v>342</v>
      </c>
      <c r="G130" s="183"/>
      <c r="H130" s="184"/>
    </row>
    <row r="131" spans="1:8" s="5" customFormat="1" ht="19.5" thickBot="1">
      <c r="A131" s="230" t="s">
        <v>267</v>
      </c>
      <c r="B131" s="231"/>
      <c r="C131" s="231"/>
      <c r="D131" s="231"/>
      <c r="E131" s="231"/>
      <c r="F131" s="231"/>
      <c r="G131" s="231"/>
      <c r="H131" s="232"/>
    </row>
    <row r="132" spans="1:8" s="5" customFormat="1" ht="20.100000000000001" customHeight="1">
      <c r="A132" s="131" t="s">
        <v>290</v>
      </c>
      <c r="B132" s="132">
        <v>6000</v>
      </c>
      <c r="C132" s="121">
        <v>5968574.7000000002</v>
      </c>
      <c r="D132" s="121">
        <v>448748.6</v>
      </c>
      <c r="E132" s="90" t="s">
        <v>342</v>
      </c>
      <c r="F132" s="90" t="s">
        <v>342</v>
      </c>
      <c r="G132" s="115">
        <f>D132-C132</f>
        <v>-5519826.1000000006</v>
      </c>
      <c r="H132" s="162">
        <f>(D132/C132)*100</f>
        <v>7.5185219680671835</v>
      </c>
    </row>
    <row r="133" spans="1:8" s="5" customFormat="1" ht="20.100000000000001" customHeight="1">
      <c r="A133" s="131" t="s">
        <v>291</v>
      </c>
      <c r="B133" s="132">
        <v>6001</v>
      </c>
      <c r="C133" s="153">
        <f>C134-C135</f>
        <v>5981760.4999999991</v>
      </c>
      <c r="D133" s="153">
        <f>D134-D135</f>
        <v>424385.00000000006</v>
      </c>
      <c r="E133" s="90" t="s">
        <v>342</v>
      </c>
      <c r="F133" s="90" t="s">
        <v>342</v>
      </c>
      <c r="G133" s="115">
        <f t="shared" ref="G133:G144" si="10">D133-C133</f>
        <v>-5557375.4999999991</v>
      </c>
      <c r="H133" s="162">
        <f t="shared" ref="H133:H144" si="11">(D133/C133)*100</f>
        <v>7.0946504795703564</v>
      </c>
    </row>
    <row r="134" spans="1:8" s="5" customFormat="1" ht="20.100000000000001" customHeight="1">
      <c r="A134" s="131" t="s">
        <v>292</v>
      </c>
      <c r="B134" s="132">
        <v>6002</v>
      </c>
      <c r="C134" s="121">
        <v>12836378.699999999</v>
      </c>
      <c r="D134" s="121">
        <v>666825.30000000005</v>
      </c>
      <c r="E134" s="90" t="s">
        <v>342</v>
      </c>
      <c r="F134" s="90" t="s">
        <v>342</v>
      </c>
      <c r="G134" s="115">
        <f t="shared" si="10"/>
        <v>-12169553.399999999</v>
      </c>
      <c r="H134" s="162">
        <f t="shared" si="11"/>
        <v>5.1948085638825852</v>
      </c>
    </row>
    <row r="135" spans="1:8" s="5" customFormat="1" ht="20.100000000000001" customHeight="1">
      <c r="A135" s="131" t="s">
        <v>293</v>
      </c>
      <c r="B135" s="132">
        <v>6003</v>
      </c>
      <c r="C135" s="121">
        <v>6854618.2000000002</v>
      </c>
      <c r="D135" s="121">
        <v>242440.3</v>
      </c>
      <c r="E135" s="90" t="s">
        <v>342</v>
      </c>
      <c r="F135" s="90" t="s">
        <v>342</v>
      </c>
      <c r="G135" s="115">
        <f t="shared" si="10"/>
        <v>-6612177.9000000004</v>
      </c>
      <c r="H135" s="162">
        <f t="shared" si="11"/>
        <v>3.5368899175157558</v>
      </c>
    </row>
    <row r="136" spans="1:8" s="5" customFormat="1" ht="20.100000000000001" customHeight="1">
      <c r="A136" s="89" t="s">
        <v>294</v>
      </c>
      <c r="B136" s="6">
        <v>6010</v>
      </c>
      <c r="C136" s="121">
        <v>84977.9</v>
      </c>
      <c r="D136" s="121">
        <v>144945.9</v>
      </c>
      <c r="E136" s="90" t="s">
        <v>342</v>
      </c>
      <c r="F136" s="90" t="s">
        <v>342</v>
      </c>
      <c r="G136" s="115">
        <f t="shared" si="10"/>
        <v>59968</v>
      </c>
      <c r="H136" s="162">
        <f t="shared" si="11"/>
        <v>170.56893615869538</v>
      </c>
    </row>
    <row r="137" spans="1:8" s="5" customFormat="1">
      <c r="A137" s="89" t="s">
        <v>295</v>
      </c>
      <c r="B137" s="6">
        <v>6011</v>
      </c>
      <c r="C137" s="121">
        <v>6868.9</v>
      </c>
      <c r="D137" s="121">
        <v>6888.1</v>
      </c>
      <c r="E137" s="90" t="s">
        <v>342</v>
      </c>
      <c r="F137" s="90" t="s">
        <v>342</v>
      </c>
      <c r="G137" s="115">
        <f t="shared" si="10"/>
        <v>19.200000000000728</v>
      </c>
      <c r="H137" s="162">
        <f t="shared" si="11"/>
        <v>100.27952073840063</v>
      </c>
    </row>
    <row r="138" spans="1:8" s="5" customFormat="1" ht="20.100000000000001" customHeight="1">
      <c r="A138" s="88" t="s">
        <v>171</v>
      </c>
      <c r="B138" s="149">
        <v>6020</v>
      </c>
      <c r="C138" s="138">
        <v>6053778.2999999998</v>
      </c>
      <c r="D138" s="138">
        <v>593859.30000000005</v>
      </c>
      <c r="E138" s="204" t="s">
        <v>342</v>
      </c>
      <c r="F138" s="204" t="s">
        <v>342</v>
      </c>
      <c r="G138" s="123">
        <f t="shared" si="10"/>
        <v>-5459919</v>
      </c>
      <c r="H138" s="163">
        <f t="shared" si="11"/>
        <v>9.8097299004160767</v>
      </c>
    </row>
    <row r="139" spans="1:8" s="5" customFormat="1" ht="20.100000000000001" customHeight="1">
      <c r="A139" s="89" t="s">
        <v>119</v>
      </c>
      <c r="B139" s="6">
        <v>6030</v>
      </c>
      <c r="C139" s="121">
        <v>1414</v>
      </c>
      <c r="D139" s="121">
        <v>46706.1</v>
      </c>
      <c r="E139" s="90" t="s">
        <v>342</v>
      </c>
      <c r="F139" s="90" t="s">
        <v>342</v>
      </c>
      <c r="G139" s="115">
        <f t="shared" si="10"/>
        <v>45292.1</v>
      </c>
      <c r="H139" s="162">
        <f t="shared" si="11"/>
        <v>3303.1188118811883</v>
      </c>
    </row>
    <row r="140" spans="1:8" s="5" customFormat="1" ht="20.100000000000001" customHeight="1">
      <c r="A140" s="89" t="s">
        <v>120</v>
      </c>
      <c r="B140" s="6">
        <v>6040</v>
      </c>
      <c r="C140" s="121">
        <v>53339.7</v>
      </c>
      <c r="D140" s="121">
        <v>76905.2</v>
      </c>
      <c r="E140" s="90" t="s">
        <v>342</v>
      </c>
      <c r="F140" s="90" t="s">
        <v>342</v>
      </c>
      <c r="G140" s="115">
        <f t="shared" si="10"/>
        <v>23565.5</v>
      </c>
      <c r="H140" s="162">
        <f t="shared" si="11"/>
        <v>144.18003850790313</v>
      </c>
    </row>
    <row r="141" spans="1:8" s="5" customFormat="1" ht="20.100000000000001" customHeight="1">
      <c r="A141" s="88" t="s">
        <v>172</v>
      </c>
      <c r="B141" s="149">
        <v>6050</v>
      </c>
      <c r="C141" s="157">
        <f>SUM(C139:C140)</f>
        <v>54753.7</v>
      </c>
      <c r="D141" s="157">
        <f>SUM(D139:D140)</f>
        <v>123611.29999999999</v>
      </c>
      <c r="E141" s="204" t="s">
        <v>342</v>
      </c>
      <c r="F141" s="204" t="s">
        <v>342</v>
      </c>
      <c r="G141" s="123">
        <f t="shared" si="10"/>
        <v>68857.599999999991</v>
      </c>
      <c r="H141" s="163">
        <f t="shared" si="11"/>
        <v>225.75880716736953</v>
      </c>
    </row>
    <row r="142" spans="1:8" s="5" customFormat="1" ht="20.100000000000001" customHeight="1">
      <c r="A142" s="89" t="s">
        <v>348</v>
      </c>
      <c r="B142" s="6">
        <v>6060</v>
      </c>
      <c r="C142" s="121"/>
      <c r="D142" s="121"/>
      <c r="E142" s="90" t="s">
        <v>342</v>
      </c>
      <c r="F142" s="90" t="s">
        <v>342</v>
      </c>
      <c r="G142" s="115">
        <f t="shared" si="10"/>
        <v>0</v>
      </c>
      <c r="H142" s="162" t="e">
        <f t="shared" si="11"/>
        <v>#DIV/0!</v>
      </c>
    </row>
    <row r="143" spans="1:8" s="5" customFormat="1">
      <c r="A143" s="89" t="s">
        <v>349</v>
      </c>
      <c r="B143" s="6">
        <v>6070</v>
      </c>
      <c r="C143" s="121"/>
      <c r="D143" s="121"/>
      <c r="E143" s="90" t="s">
        <v>342</v>
      </c>
      <c r="F143" s="90" t="s">
        <v>342</v>
      </c>
      <c r="G143" s="115">
        <f t="shared" si="10"/>
        <v>0</v>
      </c>
      <c r="H143" s="162" t="e">
        <f t="shared" si="11"/>
        <v>#DIV/0!</v>
      </c>
    </row>
    <row r="144" spans="1:8" s="5" customFormat="1" ht="20.100000000000001" customHeight="1" thickBot="1">
      <c r="A144" s="88" t="s">
        <v>113</v>
      </c>
      <c r="B144" s="149">
        <v>6080</v>
      </c>
      <c r="C144" s="138">
        <v>5999024.7000000002</v>
      </c>
      <c r="D144" s="138">
        <v>470197.9</v>
      </c>
      <c r="E144" s="204" t="s">
        <v>342</v>
      </c>
      <c r="F144" s="204" t="s">
        <v>342</v>
      </c>
      <c r="G144" s="123">
        <f t="shared" si="10"/>
        <v>-5528826.7999999998</v>
      </c>
      <c r="H144" s="163">
        <f t="shared" si="11"/>
        <v>7.8379057182411671</v>
      </c>
    </row>
    <row r="145" spans="1:8" s="5" customFormat="1" ht="19.5" thickBot="1">
      <c r="A145" s="240" t="s">
        <v>268</v>
      </c>
      <c r="B145" s="241"/>
      <c r="C145" s="241"/>
      <c r="D145" s="241"/>
      <c r="E145" s="241"/>
      <c r="F145" s="241"/>
      <c r="G145" s="241"/>
      <c r="H145" s="242"/>
    </row>
    <row r="146" spans="1:8" s="5" customFormat="1" ht="20.100000000000001" customHeight="1">
      <c r="A146" s="127" t="s">
        <v>319</v>
      </c>
      <c r="B146" s="205" t="s">
        <v>269</v>
      </c>
      <c r="C146" s="129">
        <f>SUM(C147:C149)</f>
        <v>0</v>
      </c>
      <c r="D146" s="129">
        <f>SUM(D147:D149)</f>
        <v>0</v>
      </c>
      <c r="E146" s="129">
        <f>SUM(E147:E149)</f>
        <v>0</v>
      </c>
      <c r="F146" s="129">
        <f>SUM(F147:F149)</f>
        <v>0</v>
      </c>
      <c r="G146" s="138">
        <f>F146-E146</f>
        <v>0</v>
      </c>
      <c r="H146" s="163" t="e">
        <f>(F146/E146)*100</f>
        <v>#DIV/0!</v>
      </c>
    </row>
    <row r="147" spans="1:8" s="5" customFormat="1" ht="20.100000000000001" customHeight="1">
      <c r="A147" s="89" t="s">
        <v>350</v>
      </c>
      <c r="B147" s="135" t="s">
        <v>271</v>
      </c>
      <c r="C147" s="115"/>
      <c r="D147" s="115"/>
      <c r="E147" s="121">
        <f>'6.1. Інша інфо_1'!F106</f>
        <v>0</v>
      </c>
      <c r="F147" s="121">
        <f>'6.1. Інша інфо_1'!H106</f>
        <v>0</v>
      </c>
      <c r="G147" s="121">
        <f t="shared" ref="G147:G153" si="12">F147-E147</f>
        <v>0</v>
      </c>
      <c r="H147" s="162" t="e">
        <f t="shared" ref="H147:H153" si="13">(F147/E147)*100</f>
        <v>#DIV/0!</v>
      </c>
    </row>
    <row r="148" spans="1:8" s="5" customFormat="1" ht="20.100000000000001" customHeight="1">
      <c r="A148" s="89" t="s">
        <v>351</v>
      </c>
      <c r="B148" s="135" t="s">
        <v>272</v>
      </c>
      <c r="C148" s="115"/>
      <c r="D148" s="115"/>
      <c r="E148" s="121">
        <f>'6.1. Інша інфо_1'!F109</f>
        <v>0</v>
      </c>
      <c r="F148" s="121">
        <f>'6.1. Інша інфо_1'!H109</f>
        <v>0</v>
      </c>
      <c r="G148" s="121">
        <f t="shared" si="12"/>
        <v>0</v>
      </c>
      <c r="H148" s="162" t="e">
        <f t="shared" si="13"/>
        <v>#DIV/0!</v>
      </c>
    </row>
    <row r="149" spans="1:8" s="5" customFormat="1" ht="20.100000000000001" customHeight="1">
      <c r="A149" s="89" t="s">
        <v>352</v>
      </c>
      <c r="B149" s="135" t="s">
        <v>273</v>
      </c>
      <c r="C149" s="115"/>
      <c r="D149" s="115"/>
      <c r="E149" s="121">
        <f>'6.1. Інша інфо_1'!F112</f>
        <v>0</v>
      </c>
      <c r="F149" s="121">
        <f>'6.1. Інша інфо_1'!H112</f>
        <v>0</v>
      </c>
      <c r="G149" s="121">
        <f t="shared" si="12"/>
        <v>0</v>
      </c>
      <c r="H149" s="162" t="e">
        <f t="shared" si="13"/>
        <v>#DIV/0!</v>
      </c>
    </row>
    <row r="150" spans="1:8" s="5" customFormat="1" ht="20.100000000000001" customHeight="1">
      <c r="A150" s="88" t="s">
        <v>320</v>
      </c>
      <c r="B150" s="206" t="s">
        <v>270</v>
      </c>
      <c r="C150" s="122">
        <f>SUM(C151:C153)</f>
        <v>0</v>
      </c>
      <c r="D150" s="122">
        <f>SUM(D151:D153)</f>
        <v>0</v>
      </c>
      <c r="E150" s="122">
        <f>SUM(E151:E153)</f>
        <v>0</v>
      </c>
      <c r="F150" s="122">
        <f>SUM(F151:F153)</f>
        <v>0</v>
      </c>
      <c r="G150" s="138">
        <f t="shared" si="12"/>
        <v>0</v>
      </c>
      <c r="H150" s="163" t="e">
        <f t="shared" si="13"/>
        <v>#DIV/0!</v>
      </c>
    </row>
    <row r="151" spans="1:8" s="5" customFormat="1" ht="20.100000000000001" customHeight="1">
      <c r="A151" s="89" t="s">
        <v>350</v>
      </c>
      <c r="B151" s="135" t="s">
        <v>274</v>
      </c>
      <c r="C151" s="188"/>
      <c r="D151" s="188"/>
      <c r="E151" s="121">
        <f>'6.1. Інша інфо_1'!J106</f>
        <v>0</v>
      </c>
      <c r="F151" s="121">
        <f>'6.1. Інша інфо_1'!L106</f>
        <v>0</v>
      </c>
      <c r="G151" s="121">
        <f t="shared" si="12"/>
        <v>0</v>
      </c>
      <c r="H151" s="162" t="e">
        <f t="shared" si="13"/>
        <v>#DIV/0!</v>
      </c>
    </row>
    <row r="152" spans="1:8" s="5" customFormat="1" ht="20.100000000000001" customHeight="1">
      <c r="A152" s="89" t="s">
        <v>351</v>
      </c>
      <c r="B152" s="135" t="s">
        <v>275</v>
      </c>
      <c r="C152" s="188"/>
      <c r="D152" s="188"/>
      <c r="E152" s="121">
        <f>'6.1. Інша інфо_1'!J109</f>
        <v>0</v>
      </c>
      <c r="F152" s="121">
        <f>'6.1. Інша інфо_1'!L109</f>
        <v>0</v>
      </c>
      <c r="G152" s="121">
        <f t="shared" si="12"/>
        <v>0</v>
      </c>
      <c r="H152" s="162" t="e">
        <f t="shared" si="13"/>
        <v>#DIV/0!</v>
      </c>
    </row>
    <row r="153" spans="1:8" s="5" customFormat="1" ht="20.100000000000001" customHeight="1" thickBot="1">
      <c r="A153" s="133" t="s">
        <v>352</v>
      </c>
      <c r="B153" s="136" t="s">
        <v>276</v>
      </c>
      <c r="C153" s="188"/>
      <c r="D153" s="188"/>
      <c r="E153" s="121">
        <f>'6.1. Інша інфо_1'!J112</f>
        <v>0</v>
      </c>
      <c r="F153" s="121">
        <f>'6.1. Інша інфо_1'!L112</f>
        <v>0</v>
      </c>
      <c r="G153" s="121">
        <f t="shared" si="12"/>
        <v>0</v>
      </c>
      <c r="H153" s="162" t="e">
        <f t="shared" si="13"/>
        <v>#DIV/0!</v>
      </c>
    </row>
    <row r="154" spans="1:8" s="5" customFormat="1" ht="19.5" thickBot="1">
      <c r="A154" s="230" t="s">
        <v>277</v>
      </c>
      <c r="B154" s="231"/>
      <c r="C154" s="231"/>
      <c r="D154" s="231"/>
      <c r="E154" s="231"/>
      <c r="F154" s="231"/>
      <c r="G154" s="231"/>
      <c r="H154" s="232"/>
    </row>
    <row r="155" spans="1:8" s="5" customFormat="1" ht="60.75" customHeight="1">
      <c r="A155" s="208" t="s">
        <v>445</v>
      </c>
      <c r="B155" s="206" t="s">
        <v>278</v>
      </c>
      <c r="C155" s="122">
        <f>SUM(C156:C160)</f>
        <v>1708</v>
      </c>
      <c r="D155" s="122">
        <f>SUM(D156:D160)</f>
        <v>1833</v>
      </c>
      <c r="E155" s="122">
        <f>SUM(E156:E160)</f>
        <v>1955</v>
      </c>
      <c r="F155" s="122">
        <f>SUM(F156:F160)</f>
        <v>1833</v>
      </c>
      <c r="G155" s="123">
        <f>F155-E155</f>
        <v>-122</v>
      </c>
      <c r="H155" s="163">
        <f>(F155/E155)*100</f>
        <v>93.759590792838878</v>
      </c>
    </row>
    <row r="156" spans="1:8" s="5" customFormat="1" ht="18.75" customHeight="1">
      <c r="A156" s="89" t="s">
        <v>395</v>
      </c>
      <c r="B156" s="135" t="s">
        <v>279</v>
      </c>
      <c r="C156" s="209">
        <f>'6.1. Інша інфо_1'!C12:E12</f>
        <v>0</v>
      </c>
      <c r="D156" s="209">
        <f>'6.1. Інша інфо_1'!I12</f>
        <v>0</v>
      </c>
      <c r="E156" s="125">
        <f>'6.1. Інша інфо_1'!F12</f>
        <v>0</v>
      </c>
      <c r="F156" s="125">
        <f>'6.1. Інша інфо_1'!I12</f>
        <v>0</v>
      </c>
      <c r="G156" s="115">
        <f t="shared" ref="G156:G167" si="14">F156-E156</f>
        <v>0</v>
      </c>
      <c r="H156" s="162" t="e">
        <f t="shared" ref="H156:H167" si="15">(F156/E156)*100</f>
        <v>#DIV/0!</v>
      </c>
    </row>
    <row r="157" spans="1:8" s="5" customFormat="1" ht="18.75" customHeight="1">
      <c r="A157" s="89" t="s">
        <v>404</v>
      </c>
      <c r="B157" s="135" t="s">
        <v>280</v>
      </c>
      <c r="C157" s="209">
        <f>'6.1. Інша інфо_1'!C13:E13</f>
        <v>0</v>
      </c>
      <c r="D157" s="209">
        <f>'6.1. Інша інфо_1'!I13</f>
        <v>0</v>
      </c>
      <c r="E157" s="125">
        <f>'6.1. Інша інфо_1'!F13</f>
        <v>0</v>
      </c>
      <c r="F157" s="125">
        <f>'6.1. Інша інфо_1'!I13</f>
        <v>0</v>
      </c>
      <c r="G157" s="115">
        <f t="shared" si="14"/>
        <v>0</v>
      </c>
      <c r="H157" s="162" t="e">
        <f t="shared" si="15"/>
        <v>#DIV/0!</v>
      </c>
    </row>
    <row r="158" spans="1:8" s="5" customFormat="1">
      <c r="A158" s="8" t="s">
        <v>413</v>
      </c>
      <c r="B158" s="135" t="s">
        <v>281</v>
      </c>
      <c r="C158" s="209">
        <f>'6.1. Інша інфо_1'!C14:E14</f>
        <v>14</v>
      </c>
      <c r="D158" s="209">
        <f>'6.1. Інша інфо_1'!I14</f>
        <v>14</v>
      </c>
      <c r="E158" s="125">
        <f>'6.1. Інша інфо_1'!F14</f>
        <v>14</v>
      </c>
      <c r="F158" s="125">
        <f>'6.1. Інша інфо_1'!I14</f>
        <v>14</v>
      </c>
      <c r="G158" s="115">
        <f t="shared" si="14"/>
        <v>0</v>
      </c>
      <c r="H158" s="162">
        <f t="shared" si="15"/>
        <v>100</v>
      </c>
    </row>
    <row r="159" spans="1:8" s="5" customFormat="1">
      <c r="A159" s="8" t="s">
        <v>183</v>
      </c>
      <c r="B159" s="135" t="s">
        <v>407</v>
      </c>
      <c r="C159" s="209">
        <f>'6.1. Інша інфо_1'!C15:E15</f>
        <v>226</v>
      </c>
      <c r="D159" s="209">
        <f>'6.1. Інша інфо_1'!I15</f>
        <v>244</v>
      </c>
      <c r="E159" s="125">
        <f>'6.1. Інша інфо_1'!F15</f>
        <v>245</v>
      </c>
      <c r="F159" s="125">
        <f>'6.1. Інша інфо_1'!I15</f>
        <v>244</v>
      </c>
      <c r="G159" s="115">
        <f t="shared" si="14"/>
        <v>-1</v>
      </c>
      <c r="H159" s="162">
        <f t="shared" si="15"/>
        <v>99.591836734693871</v>
      </c>
    </row>
    <row r="160" spans="1:8" s="5" customFormat="1">
      <c r="A160" s="8" t="s">
        <v>184</v>
      </c>
      <c r="B160" s="135" t="s">
        <v>408</v>
      </c>
      <c r="C160" s="209">
        <f>'6.1. Інша інфо_1'!C16:E16</f>
        <v>1468</v>
      </c>
      <c r="D160" s="209">
        <f>'6.1. Інша інфо_1'!I16</f>
        <v>1575</v>
      </c>
      <c r="E160" s="125">
        <f>'6.1. Інша інфо_1'!F16</f>
        <v>1696</v>
      </c>
      <c r="F160" s="125">
        <f>'6.1. Інша інфо_1'!I16</f>
        <v>1575</v>
      </c>
      <c r="G160" s="115">
        <f t="shared" si="14"/>
        <v>-121</v>
      </c>
      <c r="H160" s="162">
        <f t="shared" si="15"/>
        <v>92.865566037735846</v>
      </c>
    </row>
    <row r="161" spans="1:13" s="5" customFormat="1" ht="20.100000000000001" customHeight="1">
      <c r="A161" s="88" t="s">
        <v>5</v>
      </c>
      <c r="B161" s="206" t="s">
        <v>282</v>
      </c>
      <c r="C161" s="209">
        <f>'6.1. Інша інфо_1'!C23:E23</f>
        <v>78634.200000000012</v>
      </c>
      <c r="D161" s="210">
        <f>'6.1. Інша інфо_1'!I23</f>
        <v>59048</v>
      </c>
      <c r="E161" s="122">
        <f>'I. Фін результат'!E94</f>
        <v>56801.281000000003</v>
      </c>
      <c r="F161" s="122">
        <f>'I. Фін результат'!F94</f>
        <v>57195.299999999996</v>
      </c>
      <c r="G161" s="123">
        <f t="shared" si="14"/>
        <v>394.01899999999296</v>
      </c>
      <c r="H161" s="163">
        <f t="shared" si="15"/>
        <v>100.69367977810218</v>
      </c>
    </row>
    <row r="162" spans="1:13" s="5" customFormat="1" ht="37.5">
      <c r="A162" s="88" t="s">
        <v>424</v>
      </c>
      <c r="B162" s="206" t="s">
        <v>283</v>
      </c>
      <c r="C162" s="210">
        <f>'6.1. Інша інфо_1'!C29:E29</f>
        <v>15346.25292740047</v>
      </c>
      <c r="D162" s="210">
        <f>'6.1. Інша інфо_1'!I29</f>
        <v>10737.952354973631</v>
      </c>
      <c r="E162" s="122">
        <f>'6.1. Інша інфо_1'!F29</f>
        <v>10028.047740835465</v>
      </c>
      <c r="F162" s="122">
        <f>'6.1. Інша інфо_1'!I29</f>
        <v>10737.952354973631</v>
      </c>
      <c r="G162" s="123">
        <f t="shared" si="14"/>
        <v>709.90461413816593</v>
      </c>
      <c r="H162" s="163">
        <f t="shared" si="15"/>
        <v>107.07919061102338</v>
      </c>
    </row>
    <row r="163" spans="1:13" s="5" customFormat="1" ht="20.100000000000001" customHeight="1">
      <c r="A163" s="89" t="s">
        <v>411</v>
      </c>
      <c r="B163" s="135" t="s">
        <v>284</v>
      </c>
      <c r="C163" s="210" t="e">
        <f>'6.1. Інша інфо_1'!C30:E30</f>
        <v>#DIV/0!</v>
      </c>
      <c r="D163" s="209" t="e">
        <f>'6.1. Інша інфо_1'!I30</f>
        <v>#DIV/0!</v>
      </c>
      <c r="E163" s="122" t="e">
        <f>'6.1. Інша інфо_1'!F30</f>
        <v>#DIV/0!</v>
      </c>
      <c r="F163" s="122" t="e">
        <f>'6.1. Інша інфо_1'!I30</f>
        <v>#DIV/0!</v>
      </c>
      <c r="G163" s="115" t="e">
        <f t="shared" si="14"/>
        <v>#DIV/0!</v>
      </c>
      <c r="H163" s="162" t="e">
        <f t="shared" si="15"/>
        <v>#DIV/0!</v>
      </c>
    </row>
    <row r="164" spans="1:13" s="5" customFormat="1" ht="20.100000000000001" customHeight="1">
      <c r="A164" s="89" t="s">
        <v>412</v>
      </c>
      <c r="B164" s="135" t="s">
        <v>285</v>
      </c>
      <c r="C164" s="210" t="e">
        <f>'6.1. Інша інфо_1'!C31:E31</f>
        <v>#DIV/0!</v>
      </c>
      <c r="D164" s="209" t="e">
        <f>'6.1. Інша інфо_1'!I31</f>
        <v>#DIV/0!</v>
      </c>
      <c r="E164" s="122" t="e">
        <f>'6.1. Інша інфо_1'!F31</f>
        <v>#DIV/0!</v>
      </c>
      <c r="F164" s="122" t="e">
        <f>'6.1. Інша інфо_1'!I31</f>
        <v>#DIV/0!</v>
      </c>
      <c r="G164" s="115" t="e">
        <f t="shared" si="14"/>
        <v>#DIV/0!</v>
      </c>
      <c r="H164" s="162" t="e">
        <f t="shared" si="15"/>
        <v>#DIV/0!</v>
      </c>
    </row>
    <row r="165" spans="1:13" s="5" customFormat="1" ht="20.100000000000001" customHeight="1">
      <c r="A165" s="8" t="s">
        <v>413</v>
      </c>
      <c r="B165" s="135" t="s">
        <v>286</v>
      </c>
      <c r="C165" s="210">
        <f>'6.1. Інша інфо_1'!C32:E32</f>
        <v>34195.238095238099</v>
      </c>
      <c r="D165" s="209">
        <f>'6.1. Інша інфо_1'!I32</f>
        <v>26938.09523809524</v>
      </c>
      <c r="E165" s="122">
        <f>'6.1. Інша інфо_1'!F32</f>
        <v>26633.333333333328</v>
      </c>
      <c r="F165" s="122">
        <f>'6.1. Інша інфо_1'!I32</f>
        <v>26938.09523809524</v>
      </c>
      <c r="G165" s="115">
        <f t="shared" si="14"/>
        <v>304.76190476191186</v>
      </c>
      <c r="H165" s="162">
        <f t="shared" si="15"/>
        <v>101.14428750223496</v>
      </c>
    </row>
    <row r="166" spans="1:13" s="5" customFormat="1" ht="20.100000000000001" customHeight="1">
      <c r="A166" s="8" t="s">
        <v>415</v>
      </c>
      <c r="B166" s="135" t="s">
        <v>405</v>
      </c>
      <c r="C166" s="209">
        <f>'6.1. Інша інфо_1'!C36:E36</f>
        <v>19846.902654867259</v>
      </c>
      <c r="D166" s="209">
        <f>'6.1. Інша інфо_1'!I36</f>
        <v>14752.5956284153</v>
      </c>
      <c r="E166" s="122">
        <f>'6.1. Інша інфо_1'!F36</f>
        <v>14160.272108843536</v>
      </c>
      <c r="F166" s="122">
        <f>'6.1. Інша інфо_1'!I36</f>
        <v>14752.5956284153</v>
      </c>
      <c r="G166" s="115">
        <f t="shared" si="14"/>
        <v>592.32351957176434</v>
      </c>
      <c r="H166" s="162">
        <f t="shared" si="15"/>
        <v>104.18299531971451</v>
      </c>
    </row>
    <row r="167" spans="1:13" s="5" customFormat="1" ht="20.100000000000001" customHeight="1">
      <c r="A167" s="8" t="s">
        <v>414</v>
      </c>
      <c r="B167" s="135" t="s">
        <v>406</v>
      </c>
      <c r="C167" s="209">
        <f>'6.1. Інша інфо_1'!C37:E37</f>
        <v>14473.614895549501</v>
      </c>
      <c r="D167" s="209">
        <f>'6.1. Інша інфо_1'!I37</f>
        <v>9972</v>
      </c>
      <c r="E167" s="122">
        <f>'6.1. Інша інфо_1'!F37</f>
        <v>9294.0448113207549</v>
      </c>
      <c r="F167" s="122">
        <f>'6.1. Інша інфо_1'!I37</f>
        <v>9972</v>
      </c>
      <c r="G167" s="115">
        <f t="shared" si="14"/>
        <v>677.95518867924511</v>
      </c>
      <c r="H167" s="162">
        <f t="shared" si="15"/>
        <v>107.29451172705184</v>
      </c>
    </row>
    <row r="168" spans="1:13" s="5" customFormat="1" ht="20.100000000000001" customHeight="1">
      <c r="A168" s="26"/>
      <c r="B168" s="158"/>
      <c r="C168" s="159"/>
      <c r="D168" s="159"/>
      <c r="E168" s="160"/>
      <c r="F168" s="160"/>
      <c r="G168" s="160"/>
      <c r="H168" s="161"/>
    </row>
    <row r="169" spans="1:13" s="5" customFormat="1" ht="20.100000000000001" customHeight="1">
      <c r="A169" s="26"/>
      <c r="B169" s="158"/>
      <c r="C169" s="159"/>
      <c r="D169" s="159"/>
      <c r="E169" s="160"/>
      <c r="F169" s="160"/>
      <c r="G169" s="160"/>
      <c r="H169" s="161"/>
    </row>
    <row r="170" spans="1:13">
      <c r="A170" s="67"/>
    </row>
    <row r="171" spans="1:13">
      <c r="A171" s="58"/>
      <c r="B171" s="1"/>
      <c r="C171" s="238"/>
      <c r="D171" s="239"/>
      <c r="E171" s="239"/>
      <c r="F171" s="239"/>
      <c r="G171" s="237"/>
      <c r="H171" s="237"/>
    </row>
    <row r="172" spans="1:13" s="2" customFormat="1" ht="20.100000000000001" customHeight="1">
      <c r="A172" s="77"/>
      <c r="B172" s="3"/>
      <c r="C172" s="237"/>
      <c r="D172" s="237"/>
      <c r="E172" s="237"/>
      <c r="F172" s="237"/>
      <c r="G172" s="236"/>
      <c r="H172" s="236"/>
      <c r="I172" s="4"/>
      <c r="J172" s="3"/>
      <c r="K172" s="3"/>
      <c r="L172" s="3"/>
      <c r="M172" s="3"/>
    </row>
    <row r="173" spans="1:13">
      <c r="A173" s="67"/>
    </row>
    <row r="174" spans="1:13">
      <c r="A174" s="67"/>
    </row>
    <row r="175" spans="1:13">
      <c r="A175" s="67"/>
    </row>
    <row r="176" spans="1:13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  <row r="186" spans="1:1">
      <c r="A186" s="67"/>
    </row>
    <row r="187" spans="1:1">
      <c r="A187" s="67"/>
    </row>
    <row r="188" spans="1:1">
      <c r="A188" s="67"/>
    </row>
    <row r="189" spans="1:1">
      <c r="A189" s="67"/>
    </row>
    <row r="190" spans="1:1">
      <c r="A190" s="67"/>
    </row>
    <row r="191" spans="1:1">
      <c r="A191" s="67"/>
    </row>
    <row r="192" spans="1:1">
      <c r="A192" s="67"/>
    </row>
    <row r="193" spans="1:1">
      <c r="A193" s="67"/>
    </row>
    <row r="194" spans="1:1">
      <c r="A194" s="67"/>
    </row>
    <row r="195" spans="1:1">
      <c r="A195" s="67"/>
    </row>
    <row r="196" spans="1:1">
      <c r="A196" s="67"/>
    </row>
    <row r="197" spans="1:1">
      <c r="A197" s="67"/>
    </row>
    <row r="198" spans="1:1">
      <c r="A198" s="67"/>
    </row>
    <row r="199" spans="1:1">
      <c r="A199" s="67"/>
    </row>
    <row r="200" spans="1:1">
      <c r="A200" s="67"/>
    </row>
    <row r="201" spans="1:1">
      <c r="A201" s="67"/>
    </row>
    <row r="202" spans="1:1">
      <c r="A202" s="67"/>
    </row>
    <row r="203" spans="1:1">
      <c r="A203" s="67"/>
    </row>
    <row r="204" spans="1:1">
      <c r="A204" s="67"/>
    </row>
    <row r="205" spans="1:1">
      <c r="A205" s="67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67"/>
    </row>
    <row r="245" spans="1:1">
      <c r="A245" s="67"/>
    </row>
    <row r="246" spans="1:1">
      <c r="A246" s="67"/>
    </row>
    <row r="247" spans="1:1">
      <c r="A247" s="67"/>
    </row>
    <row r="248" spans="1:1">
      <c r="A248" s="67"/>
    </row>
    <row r="249" spans="1:1">
      <c r="A249" s="67"/>
    </row>
    <row r="250" spans="1:1">
      <c r="A250" s="67"/>
    </row>
    <row r="251" spans="1:1">
      <c r="A251" s="67"/>
    </row>
    <row r="252" spans="1:1">
      <c r="A252" s="67"/>
    </row>
    <row r="253" spans="1:1">
      <c r="A253" s="67"/>
    </row>
    <row r="254" spans="1:1">
      <c r="A254" s="67"/>
    </row>
    <row r="255" spans="1:1">
      <c r="A255" s="67"/>
    </row>
    <row r="256" spans="1:1">
      <c r="A256" s="67"/>
    </row>
    <row r="257" spans="1:1">
      <c r="A257" s="67"/>
    </row>
    <row r="258" spans="1:1">
      <c r="A258" s="67"/>
    </row>
    <row r="259" spans="1:1">
      <c r="A259" s="67"/>
    </row>
    <row r="260" spans="1:1">
      <c r="A260" s="67"/>
    </row>
    <row r="261" spans="1:1">
      <c r="A261" s="67"/>
    </row>
    <row r="262" spans="1:1">
      <c r="A262" s="67"/>
    </row>
    <row r="263" spans="1:1">
      <c r="A263" s="67"/>
    </row>
    <row r="264" spans="1:1">
      <c r="A264" s="67"/>
    </row>
    <row r="265" spans="1:1">
      <c r="A265" s="67"/>
    </row>
    <row r="266" spans="1:1">
      <c r="A266" s="67"/>
    </row>
    <row r="267" spans="1:1">
      <c r="A267" s="67"/>
    </row>
    <row r="268" spans="1:1">
      <c r="A268" s="67"/>
    </row>
    <row r="269" spans="1:1">
      <c r="A269" s="67"/>
    </row>
    <row r="270" spans="1:1">
      <c r="A270" s="67"/>
    </row>
    <row r="271" spans="1:1">
      <c r="A271" s="67"/>
    </row>
    <row r="272" spans="1:1">
      <c r="A272" s="67"/>
    </row>
    <row r="273" spans="1:1">
      <c r="A273" s="67"/>
    </row>
    <row r="274" spans="1:1">
      <c r="A274" s="67"/>
    </row>
    <row r="275" spans="1:1">
      <c r="A275" s="67"/>
    </row>
    <row r="276" spans="1:1">
      <c r="A276" s="67"/>
    </row>
    <row r="277" spans="1:1">
      <c r="A277" s="67"/>
    </row>
    <row r="278" spans="1:1">
      <c r="A278" s="67"/>
    </row>
    <row r="279" spans="1:1">
      <c r="A279" s="67"/>
    </row>
    <row r="280" spans="1:1">
      <c r="A280" s="67"/>
    </row>
    <row r="281" spans="1:1">
      <c r="A281" s="67"/>
    </row>
    <row r="282" spans="1:1">
      <c r="A282" s="67"/>
    </row>
    <row r="283" spans="1:1">
      <c r="A283" s="67"/>
    </row>
    <row r="284" spans="1:1">
      <c r="A284" s="67"/>
    </row>
    <row r="285" spans="1:1">
      <c r="A285" s="67"/>
    </row>
    <row r="286" spans="1:1">
      <c r="A286" s="67"/>
    </row>
    <row r="287" spans="1:1">
      <c r="A287" s="67"/>
    </row>
    <row r="288" spans="1:1">
      <c r="A288" s="67"/>
    </row>
    <row r="289" spans="1:1">
      <c r="A289" s="67"/>
    </row>
    <row r="290" spans="1:1">
      <c r="A290" s="67"/>
    </row>
    <row r="291" spans="1:1">
      <c r="A291" s="67"/>
    </row>
    <row r="292" spans="1:1">
      <c r="A292" s="67"/>
    </row>
    <row r="293" spans="1:1">
      <c r="A293" s="67"/>
    </row>
    <row r="294" spans="1:1">
      <c r="A294" s="67"/>
    </row>
    <row r="295" spans="1:1">
      <c r="A295" s="67"/>
    </row>
    <row r="296" spans="1:1">
      <c r="A296" s="67"/>
    </row>
    <row r="297" spans="1:1">
      <c r="A297" s="67"/>
    </row>
    <row r="298" spans="1:1">
      <c r="A298" s="67"/>
    </row>
    <row r="299" spans="1:1">
      <c r="A299" s="67"/>
    </row>
    <row r="300" spans="1:1">
      <c r="A300" s="67"/>
    </row>
    <row r="301" spans="1:1">
      <c r="A301" s="67"/>
    </row>
    <row r="302" spans="1:1">
      <c r="A302" s="67"/>
    </row>
    <row r="303" spans="1:1">
      <c r="A303" s="67"/>
    </row>
    <row r="304" spans="1:1">
      <c r="A304" s="67"/>
    </row>
    <row r="305" spans="1:1">
      <c r="A305" s="67"/>
    </row>
    <row r="306" spans="1:1">
      <c r="A306" s="67"/>
    </row>
    <row r="307" spans="1:1">
      <c r="A307" s="67"/>
    </row>
    <row r="308" spans="1:1">
      <c r="A308" s="67"/>
    </row>
    <row r="309" spans="1:1">
      <c r="A309" s="67"/>
    </row>
    <row r="310" spans="1:1">
      <c r="A310" s="67"/>
    </row>
    <row r="311" spans="1:1">
      <c r="A311" s="67"/>
    </row>
    <row r="312" spans="1:1">
      <c r="A312" s="67"/>
    </row>
    <row r="313" spans="1:1">
      <c r="A313" s="67"/>
    </row>
    <row r="314" spans="1:1">
      <c r="A314" s="67"/>
    </row>
    <row r="315" spans="1:1">
      <c r="A315" s="67"/>
    </row>
    <row r="316" spans="1:1">
      <c r="A316" s="67"/>
    </row>
    <row r="317" spans="1:1">
      <c r="A317" s="67"/>
    </row>
    <row r="318" spans="1:1">
      <c r="A318" s="67"/>
    </row>
    <row r="319" spans="1:1">
      <c r="A319" s="67"/>
    </row>
    <row r="320" spans="1:1">
      <c r="A320" s="67"/>
    </row>
    <row r="321" spans="1:1">
      <c r="A321" s="67"/>
    </row>
    <row r="322" spans="1:1">
      <c r="A322" s="67"/>
    </row>
    <row r="323" spans="1:1">
      <c r="A323" s="67"/>
    </row>
    <row r="324" spans="1:1">
      <c r="A324" s="67"/>
    </row>
    <row r="325" spans="1:1">
      <c r="A325" s="67"/>
    </row>
    <row r="326" spans="1:1">
      <c r="A326" s="67"/>
    </row>
    <row r="327" spans="1:1">
      <c r="A327" s="67"/>
    </row>
    <row r="328" spans="1:1">
      <c r="A328" s="67"/>
    </row>
    <row r="329" spans="1:1">
      <c r="A329" s="67"/>
    </row>
    <row r="330" spans="1:1">
      <c r="A330" s="67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  <row r="411" spans="1:1">
      <c r="A411" s="51"/>
    </row>
    <row r="412" spans="1:1">
      <c r="A412" s="51"/>
    </row>
    <row r="413" spans="1:1">
      <c r="A413" s="51"/>
    </row>
    <row r="414" spans="1:1">
      <c r="A414" s="51"/>
    </row>
    <row r="415" spans="1:1">
      <c r="A415" s="51"/>
    </row>
    <row r="416" spans="1:1">
      <c r="A416" s="51"/>
    </row>
    <row r="417" spans="1:1">
      <c r="A417" s="51"/>
    </row>
    <row r="418" spans="1:1">
      <c r="A418" s="51"/>
    </row>
    <row r="419" spans="1:1">
      <c r="A419" s="51"/>
    </row>
    <row r="420" spans="1:1">
      <c r="A420" s="51"/>
    </row>
    <row r="421" spans="1:1">
      <c r="A421" s="51"/>
    </row>
    <row r="422" spans="1:1">
      <c r="A422" s="51"/>
    </row>
    <row r="423" spans="1:1">
      <c r="A423" s="51"/>
    </row>
    <row r="424" spans="1:1">
      <c r="A424" s="51"/>
    </row>
    <row r="425" spans="1:1">
      <c r="A425" s="51"/>
    </row>
    <row r="426" spans="1:1">
      <c r="A426" s="51"/>
    </row>
    <row r="427" spans="1:1">
      <c r="A427" s="51"/>
    </row>
    <row r="428" spans="1:1">
      <c r="A428" s="51"/>
    </row>
    <row r="429" spans="1:1">
      <c r="A429" s="51"/>
    </row>
    <row r="430" spans="1:1">
      <c r="A430" s="51"/>
    </row>
    <row r="431" spans="1:1">
      <c r="A431" s="51"/>
    </row>
    <row r="432" spans="1:1">
      <c r="A432" s="51"/>
    </row>
    <row r="433" spans="1:1">
      <c r="A433" s="51"/>
    </row>
    <row r="434" spans="1:1">
      <c r="A434" s="51"/>
    </row>
    <row r="435" spans="1:1">
      <c r="A435" s="51"/>
    </row>
    <row r="436" spans="1:1">
      <c r="A436" s="51"/>
    </row>
    <row r="437" spans="1:1">
      <c r="A437" s="51"/>
    </row>
    <row r="438" spans="1:1">
      <c r="A438" s="51"/>
    </row>
    <row r="439" spans="1:1">
      <c r="A439" s="51"/>
    </row>
    <row r="440" spans="1:1">
      <c r="A440" s="51"/>
    </row>
    <row r="441" spans="1:1">
      <c r="A441" s="51"/>
    </row>
    <row r="442" spans="1:1">
      <c r="A442" s="51"/>
    </row>
    <row r="443" spans="1:1">
      <c r="A443" s="51"/>
    </row>
    <row r="444" spans="1:1">
      <c r="A444" s="51"/>
    </row>
    <row r="445" spans="1:1">
      <c r="A445" s="51"/>
    </row>
    <row r="446" spans="1:1">
      <c r="A446" s="51"/>
    </row>
    <row r="447" spans="1:1">
      <c r="A447" s="51"/>
    </row>
    <row r="448" spans="1:1">
      <c r="A448" s="51"/>
    </row>
    <row r="449" spans="1:1">
      <c r="A449" s="51"/>
    </row>
    <row r="450" spans="1:1">
      <c r="A450" s="51"/>
    </row>
    <row r="451" spans="1:1">
      <c r="A451" s="51"/>
    </row>
    <row r="452" spans="1:1">
      <c r="A452" s="51"/>
    </row>
    <row r="453" spans="1:1">
      <c r="A453" s="51"/>
    </row>
    <row r="454" spans="1:1">
      <c r="A454" s="51"/>
    </row>
    <row r="455" spans="1:1">
      <c r="A455" s="51"/>
    </row>
    <row r="456" spans="1:1">
      <c r="A456" s="51"/>
    </row>
    <row r="457" spans="1:1">
      <c r="A457" s="51"/>
    </row>
    <row r="458" spans="1:1">
      <c r="A458" s="51"/>
    </row>
    <row r="459" spans="1:1">
      <c r="A459" s="51"/>
    </row>
    <row r="460" spans="1:1">
      <c r="A460" s="51"/>
    </row>
    <row r="461" spans="1:1">
      <c r="A461" s="51"/>
    </row>
    <row r="462" spans="1:1">
      <c r="A462" s="51"/>
    </row>
    <row r="463" spans="1:1">
      <c r="A463" s="51"/>
    </row>
    <row r="464" spans="1:1">
      <c r="A464" s="51"/>
    </row>
    <row r="465" spans="1:1">
      <c r="A465" s="51"/>
    </row>
    <row r="466" spans="1:1">
      <c r="A466" s="51"/>
    </row>
    <row r="467" spans="1:1">
      <c r="A467" s="51"/>
    </row>
    <row r="468" spans="1:1">
      <c r="A468" s="51"/>
    </row>
    <row r="469" spans="1:1">
      <c r="A469" s="51"/>
    </row>
    <row r="470" spans="1:1">
      <c r="A470" s="51"/>
    </row>
    <row r="471" spans="1:1">
      <c r="A471" s="51"/>
    </row>
    <row r="472" spans="1:1">
      <c r="A472" s="51"/>
    </row>
    <row r="473" spans="1:1">
      <c r="A473" s="51"/>
    </row>
    <row r="474" spans="1:1">
      <c r="A474" s="51"/>
    </row>
    <row r="475" spans="1:1">
      <c r="A475" s="51"/>
    </row>
    <row r="476" spans="1:1">
      <c r="A476" s="51"/>
    </row>
    <row r="477" spans="1:1">
      <c r="A477" s="51"/>
    </row>
    <row r="478" spans="1:1">
      <c r="A478" s="51"/>
    </row>
    <row r="479" spans="1:1">
      <c r="A479" s="51"/>
    </row>
    <row r="480" spans="1:1">
      <c r="A480" s="51"/>
    </row>
    <row r="481" spans="1:1">
      <c r="A481" s="51"/>
    </row>
    <row r="482" spans="1:1">
      <c r="A482" s="51"/>
    </row>
    <row r="483" spans="1:1">
      <c r="A483" s="51"/>
    </row>
    <row r="484" spans="1:1">
      <c r="A484" s="51"/>
    </row>
    <row r="485" spans="1:1">
      <c r="A485" s="51"/>
    </row>
    <row r="486" spans="1:1">
      <c r="A486" s="51"/>
    </row>
    <row r="487" spans="1:1">
      <c r="A487" s="51"/>
    </row>
    <row r="488" spans="1:1">
      <c r="A488" s="51"/>
    </row>
    <row r="489" spans="1:1">
      <c r="A489" s="51"/>
    </row>
    <row r="490" spans="1:1">
      <c r="A490" s="51"/>
    </row>
    <row r="491" spans="1:1">
      <c r="A491" s="51"/>
    </row>
    <row r="492" spans="1:1">
      <c r="A492" s="51"/>
    </row>
    <row r="493" spans="1:1">
      <c r="A493" s="51"/>
    </row>
    <row r="494" spans="1:1">
      <c r="A494" s="51"/>
    </row>
    <row r="495" spans="1:1">
      <c r="A495" s="51"/>
    </row>
    <row r="496" spans="1:1">
      <c r="A496" s="51"/>
    </row>
  </sheetData>
  <sheetProtection password="CC7B" sheet="1"/>
  <mergeCells count="40">
    <mergeCell ref="F12:G12"/>
    <mergeCell ref="B13:E13"/>
    <mergeCell ref="B15:E15"/>
    <mergeCell ref="B12:E12"/>
    <mergeCell ref="B14:E14"/>
    <mergeCell ref="B10:E10"/>
    <mergeCell ref="B11:E11"/>
    <mergeCell ref="F11:G11"/>
    <mergeCell ref="F2:H2"/>
    <mergeCell ref="F1:H1"/>
    <mergeCell ref="B8:E8"/>
    <mergeCell ref="B9:E9"/>
    <mergeCell ref="B4:E4"/>
    <mergeCell ref="B5:E5"/>
    <mergeCell ref="B6:E6"/>
    <mergeCell ref="B7:E7"/>
    <mergeCell ref="A19:H19"/>
    <mergeCell ref="C25:D25"/>
    <mergeCell ref="B16:E16"/>
    <mergeCell ref="A76:H76"/>
    <mergeCell ref="A104:H104"/>
    <mergeCell ref="A112:H112"/>
    <mergeCell ref="A90:H90"/>
    <mergeCell ref="A77:H77"/>
    <mergeCell ref="A18:H18"/>
    <mergeCell ref="A25:A26"/>
    <mergeCell ref="A21:H21"/>
    <mergeCell ref="E25:H25"/>
    <mergeCell ref="A28:H28"/>
    <mergeCell ref="A23:H23"/>
    <mergeCell ref="B25:B26"/>
    <mergeCell ref="A20:H20"/>
    <mergeCell ref="A154:H154"/>
    <mergeCell ref="A125:H125"/>
    <mergeCell ref="G172:H172"/>
    <mergeCell ref="G171:H171"/>
    <mergeCell ref="C171:F171"/>
    <mergeCell ref="C172:F172"/>
    <mergeCell ref="A145:H145"/>
    <mergeCell ref="A131:H131"/>
  </mergeCells>
  <phoneticPr fontId="3" type="noConversion"/>
  <printOptions horizontalCentered="1"/>
  <pageMargins left="1.1811023622047245" right="0.39370078740157483" top="0.78740157480314965" bottom="0.78740157480314965" header="0.31496062992125984" footer="0.19685039370078741"/>
  <pageSetup paperSize="9" scale="65" fitToHeight="0" orientation="landscape" verticalDpi="300" r:id="rId1"/>
  <rowBreaks count="5" manualBreakCount="5">
    <brk id="33" max="7" man="1"/>
    <brk id="62" max="7" man="1"/>
    <brk id="89" max="7" man="1"/>
    <brk id="116" max="7" man="1"/>
    <brk id="147" max="7" man="1"/>
  </rowBreaks>
  <ignoredErrors>
    <ignoredError sqref="G105 H78 H91 H105 H113 H155 H146 H29 C47 H132 C130 C46 C126 C127 C128 C129" evalError="1"/>
    <ignoredError sqref="B114 B146:B153 B161:B1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28"/>
  <sheetViews>
    <sheetView view="pageBreakPreview" topLeftCell="A53" zoomScale="50" zoomScaleNormal="80" zoomScaleSheetLayoutView="50" workbookViewId="0">
      <selection sqref="A1:I98"/>
    </sheetView>
  </sheetViews>
  <sheetFormatPr defaultRowHeight="18.75"/>
  <cols>
    <col min="1" max="1" width="75.42578125" style="3" customWidth="1"/>
    <col min="2" max="2" width="13.42578125" style="23" customWidth="1"/>
    <col min="3" max="3" width="16.85546875" style="23" customWidth="1"/>
    <col min="4" max="4" width="15.7109375" style="23" customWidth="1"/>
    <col min="5" max="5" width="15.5703125" style="23" customWidth="1"/>
    <col min="6" max="6" width="14.7109375" style="23" customWidth="1"/>
    <col min="7" max="7" width="15.85546875" style="23" customWidth="1"/>
    <col min="8" max="8" width="14.28515625" style="23" customWidth="1"/>
    <col min="9" max="9" width="19.7109375" style="23" customWidth="1"/>
    <col min="10" max="10" width="6.7109375" style="23" customWidth="1"/>
    <col min="11" max="16384" width="9.140625" style="3"/>
  </cols>
  <sheetData>
    <row r="1" spans="1:10">
      <c r="A1" s="262" t="s">
        <v>82</v>
      </c>
      <c r="B1" s="262"/>
      <c r="C1" s="262"/>
      <c r="D1" s="262"/>
      <c r="E1" s="262"/>
      <c r="F1" s="262"/>
      <c r="G1" s="262"/>
      <c r="H1" s="262"/>
      <c r="I1" s="262"/>
      <c r="J1" s="44"/>
    </row>
    <row r="2" spans="1:10" ht="12.75" customHeight="1">
      <c r="A2" s="44"/>
      <c r="B2" s="54"/>
      <c r="C2" s="54"/>
      <c r="D2" s="54"/>
      <c r="E2" s="54"/>
      <c r="F2" s="54"/>
      <c r="G2" s="54"/>
      <c r="H2" s="54"/>
      <c r="I2" s="54"/>
      <c r="J2" s="54"/>
    </row>
    <row r="3" spans="1:10" ht="55.5" customHeight="1">
      <c r="A3" s="253" t="s">
        <v>180</v>
      </c>
      <c r="B3" s="245" t="s">
        <v>18</v>
      </c>
      <c r="C3" s="245" t="s">
        <v>307</v>
      </c>
      <c r="D3" s="245"/>
      <c r="E3" s="253" t="s">
        <v>444</v>
      </c>
      <c r="F3" s="253"/>
      <c r="G3" s="253"/>
      <c r="H3" s="253"/>
      <c r="I3" s="253"/>
    </row>
    <row r="4" spans="1:10" ht="112.5">
      <c r="A4" s="253"/>
      <c r="B4" s="245"/>
      <c r="C4" s="7" t="s">
        <v>167</v>
      </c>
      <c r="D4" s="7" t="s">
        <v>168</v>
      </c>
      <c r="E4" s="7" t="s">
        <v>169</v>
      </c>
      <c r="F4" s="7" t="s">
        <v>160</v>
      </c>
      <c r="G4" s="72" t="s">
        <v>175</v>
      </c>
      <c r="H4" s="72" t="s">
        <v>176</v>
      </c>
      <c r="I4" s="7" t="s">
        <v>174</v>
      </c>
      <c r="J4" s="54"/>
    </row>
    <row r="5" spans="1:10" ht="18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10" s="5" customFormat="1" ht="30" customHeight="1">
      <c r="A6" s="258" t="s">
        <v>173</v>
      </c>
      <c r="B6" s="258"/>
      <c r="C6" s="258"/>
      <c r="D6" s="258"/>
      <c r="E6" s="258"/>
      <c r="F6" s="258"/>
      <c r="G6" s="258"/>
      <c r="H6" s="258"/>
      <c r="I6" s="258"/>
      <c r="J6" s="58"/>
    </row>
    <row r="7" spans="1:10" s="5" customFormat="1" ht="28.5" customHeight="1">
      <c r="A7" s="10" t="s">
        <v>137</v>
      </c>
      <c r="B7" s="11">
        <v>1000</v>
      </c>
      <c r="C7" s="123">
        <v>112741</v>
      </c>
      <c r="D7" s="123">
        <v>110840.40000000001</v>
      </c>
      <c r="E7" s="123">
        <v>64890.703416666664</v>
      </c>
      <c r="F7" s="123">
        <v>53884.3</v>
      </c>
      <c r="G7" s="123">
        <f>F7-E7</f>
        <v>-11006.403416666661</v>
      </c>
      <c r="H7" s="154">
        <f>(F7/E7)*100</f>
        <v>83.038551229759435</v>
      </c>
      <c r="I7" s="96"/>
      <c r="J7" s="213"/>
    </row>
    <row r="8" spans="1:10" ht="27" customHeight="1">
      <c r="A8" s="8" t="s">
        <v>121</v>
      </c>
      <c r="B8" s="9">
        <v>1010</v>
      </c>
      <c r="C8" s="153">
        <f>SUM(C9:C16)</f>
        <v>-179351.98500000002</v>
      </c>
      <c r="D8" s="153">
        <f>SUM(D9:D16)</f>
        <v>-190897.00999999998</v>
      </c>
      <c r="E8" s="153">
        <f>SUM(E9:E16)</f>
        <v>-99993.93974999999</v>
      </c>
      <c r="F8" s="153">
        <f>SUM(F9:F16)</f>
        <v>-94460.51</v>
      </c>
      <c r="G8" s="115">
        <f t="shared" ref="G8:G71" si="0">F8-E8</f>
        <v>5533.4297499999957</v>
      </c>
      <c r="H8" s="152">
        <f t="shared" ref="H8:H71" si="1">(F8/E8)*100</f>
        <v>94.466234889999924</v>
      </c>
      <c r="I8" s="95"/>
      <c r="J8" s="214"/>
    </row>
    <row r="9" spans="1:10" s="2" customFormat="1" ht="30" customHeight="1">
      <c r="A9" s="8" t="s">
        <v>353</v>
      </c>
      <c r="B9" s="7">
        <v>1011</v>
      </c>
      <c r="C9" s="115">
        <v>-12842.1</v>
      </c>
      <c r="D9" s="115">
        <v>-13024.71</v>
      </c>
      <c r="E9" s="115">
        <v>-7932.5524999999998</v>
      </c>
      <c r="F9" s="115">
        <v>-7606.31</v>
      </c>
      <c r="G9" s="115">
        <f t="shared" si="0"/>
        <v>326.24249999999938</v>
      </c>
      <c r="H9" s="152">
        <f t="shared" si="1"/>
        <v>95.88729478941363</v>
      </c>
      <c r="I9" s="94"/>
      <c r="J9" s="215"/>
    </row>
    <row r="10" spans="1:10" s="2" customFormat="1" ht="20.100000000000001" customHeight="1">
      <c r="A10" s="8" t="s">
        <v>354</v>
      </c>
      <c r="B10" s="7">
        <v>1012</v>
      </c>
      <c r="C10" s="115">
        <v>-10659.8</v>
      </c>
      <c r="D10" s="115">
        <v>-10282.4</v>
      </c>
      <c r="E10" s="115">
        <v>-5588</v>
      </c>
      <c r="F10" s="115">
        <v>-4951.7000000000007</v>
      </c>
      <c r="G10" s="115">
        <f t="shared" si="0"/>
        <v>636.29999999999927</v>
      </c>
      <c r="H10" s="152">
        <f t="shared" si="1"/>
        <v>88.613099498926289</v>
      </c>
      <c r="I10" s="94"/>
      <c r="J10" s="215"/>
    </row>
    <row r="11" spans="1:10" s="2" customFormat="1" ht="20.100000000000001" customHeight="1">
      <c r="A11" s="8" t="s">
        <v>355</v>
      </c>
      <c r="B11" s="7">
        <v>1013</v>
      </c>
      <c r="C11" s="115">
        <v>-19919.066999999999</v>
      </c>
      <c r="D11" s="115">
        <v>-18757.5</v>
      </c>
      <c r="E11" s="115">
        <v>-12608</v>
      </c>
      <c r="F11" s="115">
        <v>-7158.4</v>
      </c>
      <c r="G11" s="115">
        <f t="shared" si="0"/>
        <v>5449.6</v>
      </c>
      <c r="H11" s="152">
        <f t="shared" si="1"/>
        <v>56.776649746192888</v>
      </c>
      <c r="I11" s="94"/>
      <c r="J11" s="215"/>
    </row>
    <row r="12" spans="1:10" s="2" customFormat="1" ht="20.100000000000001" customHeight="1">
      <c r="A12" s="8" t="s">
        <v>5</v>
      </c>
      <c r="B12" s="7">
        <v>1014</v>
      </c>
      <c r="C12" s="115">
        <v>-84926.049999999988</v>
      </c>
      <c r="D12" s="115">
        <v>-92997</v>
      </c>
      <c r="E12" s="115">
        <v>-46436.299999999996</v>
      </c>
      <c r="F12" s="115">
        <v>-46982.899999999994</v>
      </c>
      <c r="G12" s="115">
        <f t="shared" si="0"/>
        <v>-546.59999999999854</v>
      </c>
      <c r="H12" s="152">
        <f t="shared" si="1"/>
        <v>101.17709636642023</v>
      </c>
      <c r="I12" s="94"/>
      <c r="J12" s="215"/>
    </row>
    <row r="13" spans="1:10" s="2" customFormat="1" ht="20.100000000000001" customHeight="1">
      <c r="A13" s="8" t="s">
        <v>6</v>
      </c>
      <c r="B13" s="7">
        <v>1015</v>
      </c>
      <c r="C13" s="115">
        <v>-18314.417999999998</v>
      </c>
      <c r="D13" s="115">
        <v>-18932.8</v>
      </c>
      <c r="E13" s="115">
        <v>-10209.800000000001</v>
      </c>
      <c r="F13" s="115">
        <v>-8294.2999999999993</v>
      </c>
      <c r="G13" s="115">
        <f t="shared" si="0"/>
        <v>1915.5000000000018</v>
      </c>
      <c r="H13" s="152">
        <f t="shared" si="1"/>
        <v>81.238613880781202</v>
      </c>
      <c r="I13" s="94"/>
      <c r="J13" s="215"/>
    </row>
    <row r="14" spans="1:10" s="2" customFormat="1" ht="57.75" customHeight="1">
      <c r="A14" s="8" t="s">
        <v>356</v>
      </c>
      <c r="B14" s="7">
        <v>1016</v>
      </c>
      <c r="C14" s="115">
        <v>-2536.6</v>
      </c>
      <c r="D14" s="115">
        <v>-3957.4</v>
      </c>
      <c r="E14" s="115">
        <v>-1643.8</v>
      </c>
      <c r="F14" s="115">
        <v>-2478.3999999999996</v>
      </c>
      <c r="G14" s="115">
        <f t="shared" si="0"/>
        <v>-834.59999999999968</v>
      </c>
      <c r="H14" s="152">
        <f t="shared" si="1"/>
        <v>150.77260007300157</v>
      </c>
      <c r="I14" s="94"/>
      <c r="J14" s="215"/>
    </row>
    <row r="15" spans="1:10" s="2" customFormat="1" ht="30" customHeight="1">
      <c r="A15" s="8" t="s">
        <v>357</v>
      </c>
      <c r="B15" s="7">
        <v>1017</v>
      </c>
      <c r="C15" s="115">
        <v>-11477</v>
      </c>
      <c r="D15" s="115">
        <v>-15547.7</v>
      </c>
      <c r="E15" s="115">
        <v>-5670.9322499999998</v>
      </c>
      <c r="F15" s="115">
        <v>-8106.3000000000011</v>
      </c>
      <c r="G15" s="115">
        <f t="shared" si="0"/>
        <v>-2435.3677500000013</v>
      </c>
      <c r="H15" s="152">
        <f t="shared" si="1"/>
        <v>142.94475127965075</v>
      </c>
      <c r="I15" s="94"/>
      <c r="J15" s="215"/>
    </row>
    <row r="16" spans="1:10" s="2" customFormat="1" ht="20.100000000000001" customHeight="1">
      <c r="A16" s="8" t="s">
        <v>358</v>
      </c>
      <c r="B16" s="7">
        <v>1018</v>
      </c>
      <c r="C16" s="115">
        <v>-18676.95</v>
      </c>
      <c r="D16" s="115">
        <v>-17397.5</v>
      </c>
      <c r="E16" s="115">
        <v>-9904.5550000000003</v>
      </c>
      <c r="F16" s="115">
        <v>-8882.1999999999989</v>
      </c>
      <c r="G16" s="115">
        <f t="shared" si="0"/>
        <v>1022.3550000000014</v>
      </c>
      <c r="H16" s="152">
        <f t="shared" si="1"/>
        <v>89.677931012549266</v>
      </c>
      <c r="I16" s="94"/>
      <c r="J16" s="215"/>
    </row>
    <row r="17" spans="1:10" s="5" customFormat="1" ht="20.100000000000001" customHeight="1">
      <c r="A17" s="10" t="s">
        <v>24</v>
      </c>
      <c r="B17" s="11">
        <v>1020</v>
      </c>
      <c r="C17" s="122">
        <f>SUM(C7,C8)</f>
        <v>-66610.985000000015</v>
      </c>
      <c r="D17" s="122">
        <f>SUM(D7,D8)</f>
        <v>-80056.609999999971</v>
      </c>
      <c r="E17" s="122">
        <f>SUM(E7,E8)</f>
        <v>-35103.236333333327</v>
      </c>
      <c r="F17" s="122">
        <f>SUM(F7,F8)</f>
        <v>-40576.209999999992</v>
      </c>
      <c r="G17" s="123">
        <f t="shared" si="0"/>
        <v>-5472.9736666666649</v>
      </c>
      <c r="H17" s="154">
        <f t="shared" si="1"/>
        <v>115.59108002093139</v>
      </c>
      <c r="I17" s="96"/>
      <c r="J17" s="213"/>
    </row>
    <row r="18" spans="1:10" ht="29.25" customHeight="1">
      <c r="A18" s="8" t="s">
        <v>147</v>
      </c>
      <c r="B18" s="9">
        <v>1030</v>
      </c>
      <c r="C18" s="153">
        <f>SUM(C19:C38,C40)</f>
        <v>-26710.077999999998</v>
      </c>
      <c r="D18" s="153">
        <f>SUM(D19:D38,D40)</f>
        <v>-26884.749999999993</v>
      </c>
      <c r="E18" s="153">
        <f>SUM(E19:E38,E40)</f>
        <v>-15141.413850000003</v>
      </c>
      <c r="F18" s="153">
        <f>SUM(F19:F38,F40)</f>
        <v>-13204.74</v>
      </c>
      <c r="G18" s="115">
        <f t="shared" si="0"/>
        <v>1936.6738500000029</v>
      </c>
      <c r="H18" s="152">
        <f t="shared" si="1"/>
        <v>87.209425294190723</v>
      </c>
      <c r="I18" s="95"/>
      <c r="J18" s="214"/>
    </row>
    <row r="19" spans="1:10" ht="20.100000000000001" customHeight="1">
      <c r="A19" s="8" t="s">
        <v>88</v>
      </c>
      <c r="B19" s="9">
        <v>1031</v>
      </c>
      <c r="C19" s="115">
        <v>-635.07000000000005</v>
      </c>
      <c r="D19" s="115">
        <v>-538.4</v>
      </c>
      <c r="E19" s="115">
        <v>-333.5</v>
      </c>
      <c r="F19" s="115">
        <v>-223.95</v>
      </c>
      <c r="G19" s="115">
        <f t="shared" si="0"/>
        <v>109.55000000000001</v>
      </c>
      <c r="H19" s="152">
        <f t="shared" si="1"/>
        <v>67.151424287856059</v>
      </c>
      <c r="I19" s="95"/>
      <c r="J19" s="214"/>
    </row>
    <row r="20" spans="1:10" ht="27.75" customHeight="1">
      <c r="A20" s="8" t="s">
        <v>139</v>
      </c>
      <c r="B20" s="9">
        <v>1032</v>
      </c>
      <c r="C20" s="115">
        <v>-6</v>
      </c>
      <c r="D20" s="115">
        <v>-6</v>
      </c>
      <c r="E20" s="115">
        <v>-3</v>
      </c>
      <c r="F20" s="115">
        <v>-3</v>
      </c>
      <c r="G20" s="115">
        <f t="shared" si="0"/>
        <v>0</v>
      </c>
      <c r="H20" s="152">
        <f t="shared" si="1"/>
        <v>100</v>
      </c>
      <c r="I20" s="95"/>
      <c r="J20" s="214"/>
    </row>
    <row r="21" spans="1:10" ht="20.100000000000001" customHeight="1">
      <c r="A21" s="8" t="s">
        <v>54</v>
      </c>
      <c r="B21" s="9">
        <v>1033</v>
      </c>
      <c r="C21" s="115">
        <v>0</v>
      </c>
      <c r="D21" s="115">
        <v>0</v>
      </c>
      <c r="E21" s="115">
        <v>0</v>
      </c>
      <c r="F21" s="115">
        <v>0</v>
      </c>
      <c r="G21" s="115">
        <f t="shared" si="0"/>
        <v>0</v>
      </c>
      <c r="H21" s="152" t="e">
        <f t="shared" si="1"/>
        <v>#DIV/0!</v>
      </c>
      <c r="I21" s="95"/>
      <c r="J21" s="214"/>
    </row>
    <row r="22" spans="1:10" ht="20.100000000000001" customHeight="1">
      <c r="A22" s="8" t="s">
        <v>22</v>
      </c>
      <c r="B22" s="9">
        <v>1034</v>
      </c>
      <c r="C22" s="115">
        <v>-2</v>
      </c>
      <c r="D22" s="115">
        <v>0</v>
      </c>
      <c r="E22" s="115">
        <v>-1</v>
      </c>
      <c r="F22" s="115">
        <v>0</v>
      </c>
      <c r="G22" s="115">
        <f t="shared" si="0"/>
        <v>1</v>
      </c>
      <c r="H22" s="152">
        <f t="shared" si="1"/>
        <v>0</v>
      </c>
      <c r="I22" s="95"/>
      <c r="J22" s="214"/>
    </row>
    <row r="23" spans="1:10" ht="20.100000000000001" customHeight="1">
      <c r="A23" s="8" t="s">
        <v>23</v>
      </c>
      <c r="B23" s="9">
        <v>1035</v>
      </c>
      <c r="C23" s="115">
        <v>0</v>
      </c>
      <c r="D23" s="115">
        <v>0</v>
      </c>
      <c r="E23" s="115">
        <v>-10</v>
      </c>
      <c r="F23" s="115">
        <v>0</v>
      </c>
      <c r="G23" s="115">
        <f t="shared" si="0"/>
        <v>10</v>
      </c>
      <c r="H23" s="152">
        <f t="shared" si="1"/>
        <v>0</v>
      </c>
      <c r="I23" s="95"/>
      <c r="J23" s="214"/>
    </row>
    <row r="24" spans="1:10" s="2" customFormat="1" ht="20.100000000000001" customHeight="1">
      <c r="A24" s="8" t="s">
        <v>33</v>
      </c>
      <c r="B24" s="9">
        <v>1036</v>
      </c>
      <c r="C24" s="115">
        <v>-23.473000000000003</v>
      </c>
      <c r="D24" s="115">
        <v>-29</v>
      </c>
      <c r="E24" s="115">
        <v>-38</v>
      </c>
      <c r="F24" s="115">
        <v>-4.9999999999999991</v>
      </c>
      <c r="G24" s="115">
        <f t="shared" si="0"/>
        <v>33</v>
      </c>
      <c r="H24" s="152">
        <f t="shared" si="1"/>
        <v>13.157894736842103</v>
      </c>
      <c r="I24" s="95"/>
      <c r="J24" s="214"/>
    </row>
    <row r="25" spans="1:10" s="2" customFormat="1" ht="20.100000000000001" customHeight="1">
      <c r="A25" s="8" t="s">
        <v>34</v>
      </c>
      <c r="B25" s="9">
        <v>1037</v>
      </c>
      <c r="C25" s="115">
        <v>-118.398</v>
      </c>
      <c r="D25" s="115">
        <v>-129.45000000000002</v>
      </c>
      <c r="E25" s="115">
        <v>-56.627500000000005</v>
      </c>
      <c r="F25" s="115">
        <v>-59.1</v>
      </c>
      <c r="G25" s="115">
        <f t="shared" si="0"/>
        <v>-2.4724999999999966</v>
      </c>
      <c r="H25" s="152">
        <f t="shared" si="1"/>
        <v>104.36625314555647</v>
      </c>
      <c r="I25" s="95"/>
      <c r="J25" s="214"/>
    </row>
    <row r="26" spans="1:10" s="2" customFormat="1" ht="20.100000000000001" customHeight="1">
      <c r="A26" s="8" t="s">
        <v>35</v>
      </c>
      <c r="B26" s="9">
        <v>1038</v>
      </c>
      <c r="C26" s="115">
        <v>-17969.099999999999</v>
      </c>
      <c r="D26" s="115">
        <v>-17998.3</v>
      </c>
      <c r="E26" s="115">
        <v>-10039.6</v>
      </c>
      <c r="F26" s="115">
        <v>-8907.9</v>
      </c>
      <c r="G26" s="115">
        <f t="shared" si="0"/>
        <v>1131.7000000000007</v>
      </c>
      <c r="H26" s="152">
        <f t="shared" si="1"/>
        <v>88.727638551336696</v>
      </c>
      <c r="I26" s="95"/>
      <c r="J26" s="214"/>
    </row>
    <row r="27" spans="1:10" s="2" customFormat="1" ht="20.100000000000001" customHeight="1">
      <c r="A27" s="8" t="s">
        <v>36</v>
      </c>
      <c r="B27" s="9">
        <v>1039</v>
      </c>
      <c r="C27" s="115">
        <v>-3784.8819999999996</v>
      </c>
      <c r="D27" s="115">
        <v>-3789.2999999999997</v>
      </c>
      <c r="E27" s="115">
        <v>-2225.65</v>
      </c>
      <c r="F27" s="115">
        <v>-1895.29</v>
      </c>
      <c r="G27" s="115">
        <f t="shared" si="0"/>
        <v>330.36000000000013</v>
      </c>
      <c r="H27" s="152">
        <f t="shared" si="1"/>
        <v>85.15669579673353</v>
      </c>
      <c r="I27" s="95"/>
      <c r="J27" s="214"/>
    </row>
    <row r="28" spans="1:10" s="2" customFormat="1" ht="42.75" customHeight="1">
      <c r="A28" s="8" t="s">
        <v>37</v>
      </c>
      <c r="B28" s="9">
        <v>1040</v>
      </c>
      <c r="C28" s="115">
        <v>-424.50000000000006</v>
      </c>
      <c r="D28" s="115">
        <v>-324.90000000000003</v>
      </c>
      <c r="E28" s="115">
        <v>-203.43674999999999</v>
      </c>
      <c r="F28" s="115">
        <v>-151.20000000000002</v>
      </c>
      <c r="G28" s="115">
        <f t="shared" si="0"/>
        <v>52.236749999999972</v>
      </c>
      <c r="H28" s="152">
        <f t="shared" si="1"/>
        <v>74.322854646468755</v>
      </c>
      <c r="I28" s="95"/>
      <c r="J28" s="214"/>
    </row>
    <row r="29" spans="1:10" s="2" customFormat="1" ht="42.75" customHeight="1">
      <c r="A29" s="8" t="s">
        <v>38</v>
      </c>
      <c r="B29" s="9">
        <v>1041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0"/>
        <v>0</v>
      </c>
      <c r="H29" s="152" t="e">
        <f t="shared" si="1"/>
        <v>#DIV/0!</v>
      </c>
      <c r="I29" s="95"/>
      <c r="J29" s="214"/>
    </row>
    <row r="30" spans="1:10" s="2" customFormat="1" ht="33.75" customHeight="1">
      <c r="A30" s="8" t="s">
        <v>39</v>
      </c>
      <c r="B30" s="9">
        <v>1042</v>
      </c>
      <c r="C30" s="115">
        <v>-20.7</v>
      </c>
      <c r="D30" s="115">
        <v>-8.5</v>
      </c>
      <c r="E30" s="115">
        <v>-7</v>
      </c>
      <c r="F30" s="115">
        <v>-7</v>
      </c>
      <c r="G30" s="115">
        <f t="shared" si="0"/>
        <v>0</v>
      </c>
      <c r="H30" s="152">
        <f t="shared" si="1"/>
        <v>100</v>
      </c>
      <c r="I30" s="95"/>
      <c r="J30" s="214"/>
    </row>
    <row r="31" spans="1:10" s="2" customFormat="1" ht="35.25" customHeight="1">
      <c r="A31" s="8" t="s">
        <v>40</v>
      </c>
      <c r="B31" s="9">
        <v>1043</v>
      </c>
      <c r="C31" s="115">
        <v>-1</v>
      </c>
      <c r="D31" s="115">
        <v>0</v>
      </c>
      <c r="E31" s="115">
        <v>-2</v>
      </c>
      <c r="F31" s="115">
        <v>0</v>
      </c>
      <c r="G31" s="115">
        <f t="shared" si="0"/>
        <v>2</v>
      </c>
      <c r="H31" s="152">
        <f t="shared" si="1"/>
        <v>0</v>
      </c>
      <c r="I31" s="95"/>
      <c r="J31" s="214"/>
    </row>
    <row r="32" spans="1:10" s="2" customFormat="1" ht="20.100000000000001" customHeight="1">
      <c r="A32" s="8" t="s">
        <v>41</v>
      </c>
      <c r="B32" s="9">
        <v>1044</v>
      </c>
      <c r="C32" s="115">
        <v>-120.056</v>
      </c>
      <c r="D32" s="115">
        <v>-52</v>
      </c>
      <c r="E32" s="212">
        <v>-43.867000000000004</v>
      </c>
      <c r="F32" s="115">
        <v>-45</v>
      </c>
      <c r="G32" s="115">
        <f t="shared" si="0"/>
        <v>-1.1329999999999956</v>
      </c>
      <c r="H32" s="152">
        <f t="shared" si="1"/>
        <v>102.58280712152643</v>
      </c>
      <c r="I32" s="95"/>
      <c r="J32" s="214"/>
    </row>
    <row r="33" spans="1:10" s="2" customFormat="1" ht="20.100000000000001" customHeight="1">
      <c r="A33" s="8" t="s">
        <v>56</v>
      </c>
      <c r="B33" s="9">
        <v>1045</v>
      </c>
      <c r="C33" s="115">
        <v>-200.85599999999999</v>
      </c>
      <c r="D33" s="115">
        <v>-268.60000000000002</v>
      </c>
      <c r="E33" s="115">
        <v>-113.2</v>
      </c>
      <c r="F33" s="115">
        <v>-135.69999999999999</v>
      </c>
      <c r="G33" s="115">
        <f t="shared" si="0"/>
        <v>-22.499999999999986</v>
      </c>
      <c r="H33" s="152">
        <f t="shared" si="1"/>
        <v>119.87632508833921</v>
      </c>
      <c r="I33" s="95"/>
      <c r="J33" s="214"/>
    </row>
    <row r="34" spans="1:10" s="2" customFormat="1" ht="20.100000000000001" customHeight="1">
      <c r="A34" s="8" t="s">
        <v>42</v>
      </c>
      <c r="B34" s="9">
        <v>1046</v>
      </c>
      <c r="C34" s="115">
        <v>-188</v>
      </c>
      <c r="D34" s="115">
        <v>-85.6</v>
      </c>
      <c r="E34" s="115">
        <v>-93.087000000000003</v>
      </c>
      <c r="F34" s="115">
        <v>-38.6</v>
      </c>
      <c r="G34" s="115">
        <f t="shared" si="0"/>
        <v>54.487000000000002</v>
      </c>
      <c r="H34" s="152">
        <f t="shared" si="1"/>
        <v>41.466585022613259</v>
      </c>
      <c r="I34" s="95"/>
      <c r="J34" s="214"/>
    </row>
    <row r="35" spans="1:10" s="2" customFormat="1" ht="20.100000000000001" customHeight="1">
      <c r="A35" s="8" t="s">
        <v>43</v>
      </c>
      <c r="B35" s="9">
        <v>1047</v>
      </c>
      <c r="C35" s="115">
        <v>-2.2000000000000002</v>
      </c>
      <c r="D35" s="115">
        <v>-198.5</v>
      </c>
      <c r="E35" s="115">
        <v>-18.501000000000001</v>
      </c>
      <c r="F35" s="115">
        <v>0</v>
      </c>
      <c r="G35" s="115">
        <f t="shared" si="0"/>
        <v>18.501000000000001</v>
      </c>
      <c r="H35" s="152">
        <f t="shared" si="1"/>
        <v>0</v>
      </c>
      <c r="I35" s="95"/>
      <c r="J35" s="214"/>
    </row>
    <row r="36" spans="1:10" s="2" customFormat="1" ht="20.100000000000001" customHeight="1">
      <c r="A36" s="8" t="s">
        <v>44</v>
      </c>
      <c r="B36" s="9">
        <v>1048</v>
      </c>
      <c r="C36" s="115">
        <v>-18.399999999999999</v>
      </c>
      <c r="D36" s="115">
        <v>-15</v>
      </c>
      <c r="E36" s="115">
        <v>-34.100999999999999</v>
      </c>
      <c r="F36" s="115">
        <v>-7</v>
      </c>
      <c r="G36" s="115">
        <f t="shared" si="0"/>
        <v>27.100999999999999</v>
      </c>
      <c r="H36" s="152">
        <f t="shared" si="1"/>
        <v>20.52725726518284</v>
      </c>
      <c r="I36" s="95"/>
      <c r="J36" s="214"/>
    </row>
    <row r="37" spans="1:10" s="2" customFormat="1" ht="20.100000000000001" customHeight="1">
      <c r="A37" s="8" t="s">
        <v>45</v>
      </c>
      <c r="B37" s="9">
        <v>1049</v>
      </c>
      <c r="C37" s="115">
        <v>-16</v>
      </c>
      <c r="D37" s="115">
        <v>-8.6</v>
      </c>
      <c r="E37" s="115">
        <v>-32.298999999999999</v>
      </c>
      <c r="F37" s="115">
        <v>-5</v>
      </c>
      <c r="G37" s="115">
        <f t="shared" si="0"/>
        <v>27.298999999999999</v>
      </c>
      <c r="H37" s="152">
        <f t="shared" si="1"/>
        <v>15.48035542896065</v>
      </c>
      <c r="I37" s="95"/>
      <c r="J37" s="214"/>
    </row>
    <row r="38" spans="1:10" s="2" customFormat="1" ht="50.25" customHeight="1">
      <c r="A38" s="8" t="s">
        <v>67</v>
      </c>
      <c r="B38" s="9">
        <v>1050</v>
      </c>
      <c r="C38" s="115">
        <v>-312.10000000000002</v>
      </c>
      <c r="D38" s="115">
        <v>-274</v>
      </c>
      <c r="E38" s="115">
        <v>-289.39999999999998</v>
      </c>
      <c r="F38" s="115">
        <v>-89.5</v>
      </c>
      <c r="G38" s="115">
        <f t="shared" si="0"/>
        <v>199.89999999999998</v>
      </c>
      <c r="H38" s="152">
        <f t="shared" si="1"/>
        <v>30.926053904630272</v>
      </c>
      <c r="I38" s="95"/>
      <c r="J38" s="214"/>
    </row>
    <row r="39" spans="1:10" s="2" customFormat="1" ht="20.100000000000001" customHeight="1">
      <c r="A39" s="8" t="s">
        <v>46</v>
      </c>
      <c r="B39" s="6" t="s">
        <v>289</v>
      </c>
      <c r="C39" s="115">
        <v>0</v>
      </c>
      <c r="D39" s="115">
        <v>0</v>
      </c>
      <c r="E39" s="115">
        <v>0</v>
      </c>
      <c r="F39" s="115">
        <v>0</v>
      </c>
      <c r="G39" s="115">
        <f t="shared" si="0"/>
        <v>0</v>
      </c>
      <c r="H39" s="152" t="e">
        <f t="shared" si="1"/>
        <v>#DIV/0!</v>
      </c>
      <c r="I39" s="95"/>
      <c r="J39" s="214"/>
    </row>
    <row r="40" spans="1:10" s="2" customFormat="1" ht="33" customHeight="1">
      <c r="A40" s="8" t="s">
        <v>91</v>
      </c>
      <c r="B40" s="9">
        <v>1051</v>
      </c>
      <c r="C40" s="115">
        <v>-2867.3429999999998</v>
      </c>
      <c r="D40" s="115">
        <v>-3158.6</v>
      </c>
      <c r="E40" s="115">
        <v>-1597.1445999999999</v>
      </c>
      <c r="F40" s="115">
        <v>-1631.5</v>
      </c>
      <c r="G40" s="115">
        <f t="shared" si="0"/>
        <v>-34.355400000000145</v>
      </c>
      <c r="H40" s="152">
        <f t="shared" si="1"/>
        <v>102.15105131996189</v>
      </c>
      <c r="I40" s="95"/>
      <c r="J40" s="214"/>
    </row>
    <row r="41" spans="1:10" ht="30.75" customHeight="1">
      <c r="A41" s="10" t="s">
        <v>148</v>
      </c>
      <c r="B41" s="9">
        <v>1060</v>
      </c>
      <c r="C41" s="153">
        <f>SUM(C42:C48)</f>
        <v>-339</v>
      </c>
      <c r="D41" s="153">
        <f>SUM(D42:D48)</f>
        <v>-1227.4999999999998</v>
      </c>
      <c r="E41" s="153">
        <f>SUM(E42:E48)</f>
        <v>-193.7</v>
      </c>
      <c r="F41" s="153">
        <f>SUM(F42:F48)</f>
        <v>-625.4</v>
      </c>
      <c r="G41" s="115">
        <f t="shared" si="0"/>
        <v>-431.7</v>
      </c>
      <c r="H41" s="152">
        <f t="shared" si="1"/>
        <v>322.87041817243158</v>
      </c>
      <c r="I41" s="95"/>
      <c r="J41" s="214"/>
    </row>
    <row r="42" spans="1:10" s="2" customFormat="1" ht="20.100000000000001" customHeight="1">
      <c r="A42" s="8" t="s">
        <v>124</v>
      </c>
      <c r="B42" s="9">
        <v>1061</v>
      </c>
      <c r="C42" s="115">
        <v>0</v>
      </c>
      <c r="D42" s="115">
        <v>0</v>
      </c>
      <c r="E42" s="115">
        <v>0</v>
      </c>
      <c r="F42" s="115">
        <v>0</v>
      </c>
      <c r="G42" s="115">
        <f t="shared" si="0"/>
        <v>0</v>
      </c>
      <c r="H42" s="152" t="e">
        <f t="shared" si="1"/>
        <v>#DIV/0!</v>
      </c>
      <c r="I42" s="95"/>
      <c r="J42" s="214"/>
    </row>
    <row r="43" spans="1:10" s="2" customFormat="1" ht="20.100000000000001" customHeight="1">
      <c r="A43" s="8" t="s">
        <v>125</v>
      </c>
      <c r="B43" s="9">
        <v>1062</v>
      </c>
      <c r="C43" s="115">
        <v>0</v>
      </c>
      <c r="D43" s="115">
        <v>0</v>
      </c>
      <c r="E43" s="115">
        <v>0</v>
      </c>
      <c r="F43" s="115">
        <v>0</v>
      </c>
      <c r="G43" s="115">
        <f t="shared" si="0"/>
        <v>0</v>
      </c>
      <c r="H43" s="152" t="e">
        <f t="shared" si="1"/>
        <v>#DIV/0!</v>
      </c>
      <c r="I43" s="95"/>
      <c r="J43" s="214"/>
    </row>
    <row r="44" spans="1:10" s="2" customFormat="1" ht="20.100000000000001" customHeight="1">
      <c r="A44" s="8" t="s">
        <v>35</v>
      </c>
      <c r="B44" s="9">
        <v>1063</v>
      </c>
      <c r="C44" s="115">
        <v>-224.4</v>
      </c>
      <c r="D44" s="115">
        <v>-850.7</v>
      </c>
      <c r="E44" s="115">
        <v>-135</v>
      </c>
      <c r="F44" s="115">
        <v>-424.5</v>
      </c>
      <c r="G44" s="115">
        <f t="shared" si="0"/>
        <v>-289.5</v>
      </c>
      <c r="H44" s="152">
        <f t="shared" si="1"/>
        <v>314.44444444444446</v>
      </c>
      <c r="I44" s="95"/>
      <c r="J44" s="214"/>
    </row>
    <row r="45" spans="1:10" s="2" customFormat="1" ht="20.100000000000001" customHeight="1">
      <c r="A45" s="8" t="s">
        <v>36</v>
      </c>
      <c r="B45" s="9">
        <v>1064</v>
      </c>
      <c r="C45" s="115">
        <v>-53.5</v>
      </c>
      <c r="D45" s="115">
        <v>-178</v>
      </c>
      <c r="E45" s="115">
        <v>-29.700000000000003</v>
      </c>
      <c r="F45" s="115">
        <v>-88.8</v>
      </c>
      <c r="G45" s="115">
        <f t="shared" si="0"/>
        <v>-59.099999999999994</v>
      </c>
      <c r="H45" s="152">
        <f t="shared" si="1"/>
        <v>298.98989898989896</v>
      </c>
      <c r="I45" s="95"/>
      <c r="J45" s="214"/>
    </row>
    <row r="46" spans="1:10" s="2" customFormat="1" ht="20.100000000000001" customHeight="1">
      <c r="A46" s="8" t="s">
        <v>55</v>
      </c>
      <c r="B46" s="9">
        <v>1065</v>
      </c>
      <c r="C46" s="115">
        <v>-2.5</v>
      </c>
      <c r="D46" s="115">
        <v>-3.1</v>
      </c>
      <c r="E46" s="115">
        <v>-1.3</v>
      </c>
      <c r="F46" s="115">
        <v>-1.7</v>
      </c>
      <c r="G46" s="115">
        <f t="shared" si="0"/>
        <v>-0.39999999999999991</v>
      </c>
      <c r="H46" s="152">
        <f t="shared" si="1"/>
        <v>130.76923076923077</v>
      </c>
      <c r="I46" s="95"/>
      <c r="J46" s="214"/>
    </row>
    <row r="47" spans="1:10" s="2" customFormat="1" ht="20.100000000000001" customHeight="1">
      <c r="A47" s="8" t="s">
        <v>68</v>
      </c>
      <c r="B47" s="9">
        <v>1066</v>
      </c>
      <c r="C47" s="115">
        <v>-2.2999999999999998</v>
      </c>
      <c r="D47" s="115">
        <v>-4.5999999999999996</v>
      </c>
      <c r="E47" s="115">
        <v>0</v>
      </c>
      <c r="F47" s="115">
        <v>0</v>
      </c>
      <c r="G47" s="115">
        <f t="shared" si="0"/>
        <v>0</v>
      </c>
      <c r="H47" s="152" t="e">
        <f t="shared" si="1"/>
        <v>#DIV/0!</v>
      </c>
      <c r="I47" s="95"/>
      <c r="J47" s="214"/>
    </row>
    <row r="48" spans="1:10" s="2" customFormat="1" ht="20.100000000000001" customHeight="1">
      <c r="A48" s="8" t="s">
        <v>100</v>
      </c>
      <c r="B48" s="9">
        <v>1067</v>
      </c>
      <c r="C48" s="115">
        <v>-56.3</v>
      </c>
      <c r="D48" s="115">
        <v>-191.1</v>
      </c>
      <c r="E48" s="115">
        <v>-27.700000000000003</v>
      </c>
      <c r="F48" s="115">
        <v>-110.4</v>
      </c>
      <c r="G48" s="115">
        <f t="shared" si="0"/>
        <v>-82.7</v>
      </c>
      <c r="H48" s="152">
        <f t="shared" si="1"/>
        <v>398.55595667870034</v>
      </c>
      <c r="I48" s="95"/>
      <c r="J48" s="214"/>
    </row>
    <row r="49" spans="1:10" s="2" customFormat="1" ht="42.75" customHeight="1">
      <c r="A49" s="8" t="s">
        <v>233</v>
      </c>
      <c r="B49" s="9">
        <v>1070</v>
      </c>
      <c r="C49" s="153">
        <f>SUM(C50:C52)</f>
        <v>108204.8</v>
      </c>
      <c r="D49" s="153">
        <f>SUM(D50:D52)</f>
        <v>115816.5</v>
      </c>
      <c r="E49" s="153">
        <f>SUM(E50:E52)</f>
        <v>61374.5</v>
      </c>
      <c r="F49" s="153">
        <f>SUM(F50:F52)</f>
        <v>65320.3</v>
      </c>
      <c r="G49" s="115">
        <f t="shared" si="0"/>
        <v>3945.8000000000029</v>
      </c>
      <c r="H49" s="152">
        <f t="shared" si="1"/>
        <v>106.42905441184858</v>
      </c>
      <c r="I49" s="95"/>
      <c r="J49" s="214"/>
    </row>
    <row r="50" spans="1:10" s="2" customFormat="1" ht="20.100000000000001" customHeight="1">
      <c r="A50" s="8" t="s">
        <v>144</v>
      </c>
      <c r="B50" s="9">
        <v>1071</v>
      </c>
      <c r="C50" s="115">
        <v>6.4</v>
      </c>
      <c r="D50" s="115">
        <v>6.4</v>
      </c>
      <c r="E50" s="115">
        <v>370</v>
      </c>
      <c r="F50" s="115">
        <v>6.4</v>
      </c>
      <c r="G50" s="115">
        <f t="shared" si="0"/>
        <v>-363.6</v>
      </c>
      <c r="H50" s="152">
        <f t="shared" si="1"/>
        <v>1.7297297297297298</v>
      </c>
      <c r="I50" s="95"/>
      <c r="J50" s="214"/>
    </row>
    <row r="51" spans="1:10" s="2" customFormat="1" ht="20.100000000000001" customHeight="1">
      <c r="A51" s="8" t="s">
        <v>257</v>
      </c>
      <c r="B51" s="9">
        <v>1072</v>
      </c>
      <c r="C51" s="115">
        <v>59.4</v>
      </c>
      <c r="D51" s="115">
        <v>26</v>
      </c>
      <c r="E51" s="115">
        <v>50</v>
      </c>
      <c r="F51" s="115">
        <v>26</v>
      </c>
      <c r="G51" s="115">
        <f t="shared" si="0"/>
        <v>-24</v>
      </c>
      <c r="H51" s="152">
        <f t="shared" si="1"/>
        <v>52</v>
      </c>
      <c r="I51" s="95"/>
      <c r="J51" s="214"/>
    </row>
    <row r="52" spans="1:10" s="2" customFormat="1" ht="20.100000000000001" customHeight="1">
      <c r="A52" s="8" t="s">
        <v>234</v>
      </c>
      <c r="B52" s="9">
        <v>1073</v>
      </c>
      <c r="C52" s="115">
        <v>108139</v>
      </c>
      <c r="D52" s="115">
        <v>115784.1</v>
      </c>
      <c r="E52" s="115">
        <v>60954.5</v>
      </c>
      <c r="F52" s="115">
        <v>65287.9</v>
      </c>
      <c r="G52" s="115">
        <f t="shared" si="0"/>
        <v>4333.4000000000015</v>
      </c>
      <c r="H52" s="152">
        <f t="shared" si="1"/>
        <v>107.10923721792484</v>
      </c>
      <c r="I52" s="95"/>
      <c r="J52" s="214"/>
    </row>
    <row r="53" spans="1:10" s="2" customFormat="1" ht="38.25" customHeight="1">
      <c r="A53" s="91" t="s">
        <v>69</v>
      </c>
      <c r="B53" s="9">
        <v>1080</v>
      </c>
      <c r="C53" s="153">
        <f>SUM(C54:C59)</f>
        <v>-26218</v>
      </c>
      <c r="D53" s="153">
        <f>SUM(D54:D59)</f>
        <v>-25241.7</v>
      </c>
      <c r="E53" s="153">
        <f>SUM(E54:E59)</f>
        <v>-12280.3</v>
      </c>
      <c r="F53" s="153">
        <f>SUM(F54:F59)</f>
        <v>-16347</v>
      </c>
      <c r="G53" s="115">
        <f t="shared" si="0"/>
        <v>-4066.7000000000007</v>
      </c>
      <c r="H53" s="152">
        <f t="shared" si="1"/>
        <v>133.115640497382</v>
      </c>
      <c r="I53" s="95"/>
      <c r="J53" s="214"/>
    </row>
    <row r="54" spans="1:10" s="2" customFormat="1" ht="20.100000000000001" customHeight="1">
      <c r="A54" s="8" t="s">
        <v>144</v>
      </c>
      <c r="B54" s="9">
        <v>1081</v>
      </c>
      <c r="C54" s="115">
        <v>-1750.6</v>
      </c>
      <c r="D54" s="115">
        <v>-1750.6</v>
      </c>
      <c r="E54" s="115">
        <v>-380</v>
      </c>
      <c r="F54" s="115">
        <v>-1751</v>
      </c>
      <c r="G54" s="115">
        <f t="shared" si="0"/>
        <v>-1371</v>
      </c>
      <c r="H54" s="152">
        <f t="shared" si="1"/>
        <v>460.78947368421052</v>
      </c>
      <c r="I54" s="95"/>
      <c r="J54" s="214"/>
    </row>
    <row r="55" spans="1:10" s="2" customFormat="1" ht="20.100000000000001" customHeight="1">
      <c r="A55" s="8" t="s">
        <v>340</v>
      </c>
      <c r="B55" s="9">
        <v>1082</v>
      </c>
      <c r="C55" s="115">
        <v>0</v>
      </c>
      <c r="D55" s="115">
        <v>0</v>
      </c>
      <c r="E55" s="115">
        <v>0</v>
      </c>
      <c r="F55" s="115">
        <v>0</v>
      </c>
      <c r="G55" s="115">
        <f t="shared" si="0"/>
        <v>0</v>
      </c>
      <c r="H55" s="152" t="e">
        <f t="shared" si="1"/>
        <v>#DIV/0!</v>
      </c>
      <c r="I55" s="95"/>
      <c r="J55" s="214"/>
    </row>
    <row r="56" spans="1:10" s="2" customFormat="1" ht="20.100000000000001" customHeight="1">
      <c r="A56" s="8" t="s">
        <v>62</v>
      </c>
      <c r="B56" s="9">
        <v>1083</v>
      </c>
      <c r="C56" s="115">
        <v>-6.1</v>
      </c>
      <c r="D56" s="115">
        <v>-0.1</v>
      </c>
      <c r="E56" s="115">
        <v>-7</v>
      </c>
      <c r="F56" s="115">
        <v>0</v>
      </c>
      <c r="G56" s="115">
        <f>F56-E56</f>
        <v>7</v>
      </c>
      <c r="H56" s="152">
        <f t="shared" si="1"/>
        <v>0</v>
      </c>
      <c r="I56" s="95"/>
      <c r="J56" s="214"/>
    </row>
    <row r="57" spans="1:10" s="2" customFormat="1" ht="20.100000000000001" customHeight="1">
      <c r="A57" s="8" t="s">
        <v>47</v>
      </c>
      <c r="B57" s="9">
        <v>1084</v>
      </c>
      <c r="C57" s="115">
        <v>0</v>
      </c>
      <c r="D57" s="115">
        <v>0</v>
      </c>
      <c r="E57" s="115">
        <v>0</v>
      </c>
      <c r="F57" s="115">
        <v>0</v>
      </c>
      <c r="G57" s="115">
        <f t="shared" si="0"/>
        <v>0</v>
      </c>
      <c r="H57" s="152" t="e">
        <f t="shared" si="1"/>
        <v>#DIV/0!</v>
      </c>
      <c r="I57" s="95"/>
      <c r="J57" s="214"/>
    </row>
    <row r="58" spans="1:10" s="2" customFormat="1" ht="20.100000000000001" customHeight="1">
      <c r="A58" s="8" t="s">
        <v>53</v>
      </c>
      <c r="B58" s="9">
        <v>1085</v>
      </c>
      <c r="C58" s="115">
        <v>0</v>
      </c>
      <c r="D58" s="115">
        <v>0</v>
      </c>
      <c r="E58" s="115">
        <v>0</v>
      </c>
      <c r="F58" s="115">
        <v>0</v>
      </c>
      <c r="G58" s="115">
        <f t="shared" si="0"/>
        <v>0</v>
      </c>
      <c r="H58" s="152" t="e">
        <f t="shared" si="1"/>
        <v>#DIV/0!</v>
      </c>
      <c r="I58" s="95"/>
      <c r="J58" s="214"/>
    </row>
    <row r="59" spans="1:10" s="2" customFormat="1" ht="38.25" customHeight="1">
      <c r="A59" s="8" t="s">
        <v>165</v>
      </c>
      <c r="B59" s="9">
        <v>1086</v>
      </c>
      <c r="C59" s="115">
        <v>-24461.3</v>
      </c>
      <c r="D59" s="115">
        <v>-23491</v>
      </c>
      <c r="E59" s="115">
        <v>-11893.3</v>
      </c>
      <c r="F59" s="115">
        <v>-14596</v>
      </c>
      <c r="G59" s="115">
        <f t="shared" si="0"/>
        <v>-2702.7000000000007</v>
      </c>
      <c r="H59" s="152">
        <f t="shared" si="1"/>
        <v>122.72455920560317</v>
      </c>
      <c r="I59" s="95"/>
      <c r="J59" s="214"/>
    </row>
    <row r="60" spans="1:10" s="5" customFormat="1" ht="41.25" customHeight="1">
      <c r="A60" s="10" t="s">
        <v>4</v>
      </c>
      <c r="B60" s="11">
        <v>1100</v>
      </c>
      <c r="C60" s="122">
        <f>SUM(C17,C18,C41,C49,C53)</f>
        <v>-11673.263000000006</v>
      </c>
      <c r="D60" s="122">
        <f>SUM(D17,D18,D41,D49,D53)</f>
        <v>-17594.059999999958</v>
      </c>
      <c r="E60" s="122">
        <f>SUM(E17,E18,E41,E49,E53)</f>
        <v>-1344.1501833333277</v>
      </c>
      <c r="F60" s="122">
        <f>SUM(F17,F18,F41,F49,F53)</f>
        <v>-5433.0499999999884</v>
      </c>
      <c r="G60" s="123">
        <f t="shared" si="0"/>
        <v>-4088.8998166666606</v>
      </c>
      <c r="H60" s="154">
        <f t="shared" si="1"/>
        <v>404.19962496502365</v>
      </c>
      <c r="I60" s="96"/>
      <c r="J60" s="213"/>
    </row>
    <row r="61" spans="1:10" ht="26.25" customHeight="1">
      <c r="A61" s="8" t="s">
        <v>89</v>
      </c>
      <c r="B61" s="9">
        <v>1110</v>
      </c>
      <c r="C61" s="115"/>
      <c r="D61" s="115"/>
      <c r="E61" s="115"/>
      <c r="F61" s="115"/>
      <c r="G61" s="115">
        <f t="shared" si="0"/>
        <v>0</v>
      </c>
      <c r="H61" s="152" t="e">
        <f t="shared" si="1"/>
        <v>#DIV/0!</v>
      </c>
      <c r="I61" s="95"/>
      <c r="J61" s="214"/>
    </row>
    <row r="62" spans="1:10" ht="20.100000000000001" customHeight="1">
      <c r="A62" s="8" t="s">
        <v>93</v>
      </c>
      <c r="B62" s="9">
        <v>1120</v>
      </c>
      <c r="C62" s="115" t="s">
        <v>210</v>
      </c>
      <c r="D62" s="115" t="s">
        <v>210</v>
      </c>
      <c r="E62" s="115" t="s">
        <v>210</v>
      </c>
      <c r="F62" s="115" t="s">
        <v>210</v>
      </c>
      <c r="G62" s="115" t="e">
        <f t="shared" si="0"/>
        <v>#VALUE!</v>
      </c>
      <c r="H62" s="152" t="e">
        <f t="shared" si="1"/>
        <v>#VALUE!</v>
      </c>
      <c r="I62" s="95"/>
      <c r="J62" s="214"/>
    </row>
    <row r="63" spans="1:10" ht="30.75" customHeight="1">
      <c r="A63" s="8" t="s">
        <v>90</v>
      </c>
      <c r="B63" s="9">
        <v>1130</v>
      </c>
      <c r="C63" s="115">
        <v>244.1</v>
      </c>
      <c r="D63" s="115">
        <v>73.699999999999989</v>
      </c>
      <c r="E63" s="115">
        <v>106</v>
      </c>
      <c r="F63" s="115">
        <v>22.999999999999996</v>
      </c>
      <c r="G63" s="115">
        <f t="shared" si="0"/>
        <v>-83</v>
      </c>
      <c r="H63" s="152">
        <f t="shared" si="1"/>
        <v>21.698113207547166</v>
      </c>
      <c r="I63" s="95"/>
      <c r="J63" s="214"/>
    </row>
    <row r="64" spans="1:10" ht="27.75" customHeight="1">
      <c r="A64" s="8" t="s">
        <v>92</v>
      </c>
      <c r="B64" s="9">
        <v>1140</v>
      </c>
      <c r="C64" s="115">
        <v>-304.60000000000002</v>
      </c>
      <c r="D64" s="115">
        <v>-1100.7</v>
      </c>
      <c r="E64" s="115">
        <v>-1140</v>
      </c>
      <c r="F64" s="115">
        <v>-1028.7</v>
      </c>
      <c r="G64" s="115">
        <f t="shared" si="0"/>
        <v>111.29999999999995</v>
      </c>
      <c r="H64" s="152">
        <f t="shared" si="1"/>
        <v>90.236842105263165</v>
      </c>
      <c r="I64" s="95"/>
      <c r="J64" s="214"/>
    </row>
    <row r="65" spans="1:10" ht="27.75" customHeight="1">
      <c r="A65" s="8" t="s">
        <v>235</v>
      </c>
      <c r="B65" s="9">
        <v>1150</v>
      </c>
      <c r="C65" s="153">
        <f>SUM(C66:C67)</f>
        <v>4758.4000000000005</v>
      </c>
      <c r="D65" s="153">
        <f>SUM(D66:D67)</f>
        <v>7844.1</v>
      </c>
      <c r="E65" s="153">
        <f>SUM(E66:E67)</f>
        <v>1736</v>
      </c>
      <c r="F65" s="153">
        <f>SUM(F66:F67)</f>
        <v>4643.5</v>
      </c>
      <c r="G65" s="115">
        <f t="shared" si="0"/>
        <v>2907.5</v>
      </c>
      <c r="H65" s="152">
        <f t="shared" si="1"/>
        <v>267.48271889400922</v>
      </c>
      <c r="I65" s="95"/>
      <c r="J65" s="214"/>
    </row>
    <row r="66" spans="1:10" ht="20.100000000000001" customHeight="1">
      <c r="A66" s="8" t="s">
        <v>144</v>
      </c>
      <c r="B66" s="9">
        <v>1151</v>
      </c>
      <c r="C66" s="115">
        <v>0</v>
      </c>
      <c r="D66" s="115">
        <v>0</v>
      </c>
      <c r="E66" s="115">
        <v>0</v>
      </c>
      <c r="F66" s="115"/>
      <c r="G66" s="115">
        <f t="shared" si="0"/>
        <v>0</v>
      </c>
      <c r="H66" s="152" t="e">
        <f t="shared" si="1"/>
        <v>#DIV/0!</v>
      </c>
      <c r="I66" s="95"/>
      <c r="J66" s="214"/>
    </row>
    <row r="67" spans="1:10" ht="20.100000000000001" customHeight="1">
      <c r="A67" s="8" t="s">
        <v>236</v>
      </c>
      <c r="B67" s="9">
        <v>1152</v>
      </c>
      <c r="C67" s="115">
        <v>4758.4000000000005</v>
      </c>
      <c r="D67" s="115">
        <v>7844.1</v>
      </c>
      <c r="E67" s="115">
        <v>1736</v>
      </c>
      <c r="F67" s="115">
        <v>4643.5</v>
      </c>
      <c r="G67" s="115">
        <f t="shared" si="0"/>
        <v>2907.5</v>
      </c>
      <c r="H67" s="152">
        <f t="shared" si="1"/>
        <v>267.48271889400922</v>
      </c>
      <c r="I67" s="95"/>
      <c r="J67" s="214"/>
    </row>
    <row r="68" spans="1:10" ht="37.5" customHeight="1">
      <c r="A68" s="8" t="s">
        <v>237</v>
      </c>
      <c r="B68" s="9">
        <v>1160</v>
      </c>
      <c r="C68" s="153">
        <f>SUM(C69:C70)</f>
        <v>-544.1</v>
      </c>
      <c r="D68" s="153">
        <f>SUM(D69:D70)</f>
        <v>-441.2</v>
      </c>
      <c r="E68" s="153">
        <f>SUM(E69:E70)</f>
        <v>-210.4</v>
      </c>
      <c r="F68" s="153">
        <f>SUM(F69:F70)</f>
        <v>-263.3</v>
      </c>
      <c r="G68" s="115">
        <f t="shared" si="0"/>
        <v>-52.900000000000006</v>
      </c>
      <c r="H68" s="152">
        <f t="shared" si="1"/>
        <v>125.1425855513308</v>
      </c>
      <c r="I68" s="95"/>
      <c r="J68" s="214"/>
    </row>
    <row r="69" spans="1:10" ht="20.100000000000001" customHeight="1">
      <c r="A69" s="8" t="s">
        <v>144</v>
      </c>
      <c r="B69" s="9">
        <v>1161</v>
      </c>
      <c r="C69" s="115" t="s">
        <v>210</v>
      </c>
      <c r="D69" s="115" t="s">
        <v>210</v>
      </c>
      <c r="E69" s="115" t="s">
        <v>210</v>
      </c>
      <c r="F69" s="115" t="s">
        <v>210</v>
      </c>
      <c r="G69" s="115" t="e">
        <f t="shared" si="0"/>
        <v>#VALUE!</v>
      </c>
      <c r="H69" s="152" t="e">
        <f t="shared" si="1"/>
        <v>#VALUE!</v>
      </c>
      <c r="I69" s="95"/>
      <c r="J69" s="214"/>
    </row>
    <row r="70" spans="1:10" ht="20.100000000000001" customHeight="1">
      <c r="A70" s="8" t="s">
        <v>99</v>
      </c>
      <c r="B70" s="9">
        <v>1162</v>
      </c>
      <c r="C70" s="115">
        <v>-544.1</v>
      </c>
      <c r="D70" s="115">
        <v>-441.2</v>
      </c>
      <c r="E70" s="115">
        <v>-210.4</v>
      </c>
      <c r="F70" s="115">
        <v>-263.3</v>
      </c>
      <c r="G70" s="115">
        <f t="shared" si="0"/>
        <v>-52.900000000000006</v>
      </c>
      <c r="H70" s="152">
        <f t="shared" si="1"/>
        <v>125.1425855513308</v>
      </c>
      <c r="I70" s="95"/>
      <c r="J70" s="214"/>
    </row>
    <row r="71" spans="1:10" s="224" customFormat="1" ht="44.25" customHeight="1">
      <c r="A71" s="10" t="s">
        <v>81</v>
      </c>
      <c r="B71" s="11">
        <v>1170</v>
      </c>
      <c r="C71" s="123">
        <v>-4842.8629999999994</v>
      </c>
      <c r="D71" s="123">
        <f>SUM(D60:D65,D68)</f>
        <v>-11218.159999999958</v>
      </c>
      <c r="E71" s="123">
        <v>-1187.5501833333344</v>
      </c>
      <c r="F71" s="123">
        <v>-2296.5500000000034</v>
      </c>
      <c r="G71" s="123">
        <f t="shared" si="0"/>
        <v>-1108.9998166666689</v>
      </c>
      <c r="H71" s="154">
        <f t="shared" si="1"/>
        <v>193.38551180665203</v>
      </c>
      <c r="I71" s="96"/>
      <c r="J71" s="223"/>
    </row>
    <row r="72" spans="1:10" ht="20.100000000000001" customHeight="1">
      <c r="A72" s="8" t="s">
        <v>228</v>
      </c>
      <c r="B72" s="7">
        <v>1180</v>
      </c>
      <c r="C72" s="115">
        <v>-11505.1</v>
      </c>
      <c r="D72" s="115">
        <v>-3955.9</v>
      </c>
      <c r="E72" s="115">
        <v>-131.75429087862508</v>
      </c>
      <c r="F72" s="115">
        <v>-1070.5</v>
      </c>
      <c r="G72" s="115">
        <f t="shared" ref="G72:G81" si="2">F72-E72</f>
        <v>-938.74570912137494</v>
      </c>
      <c r="H72" s="152">
        <f t="shared" ref="H72:H81" si="3">(F72/E72)*100</f>
        <v>812.49725747920252</v>
      </c>
      <c r="I72" s="95"/>
      <c r="J72" s="214"/>
    </row>
    <row r="73" spans="1:10" ht="20.100000000000001" customHeight="1">
      <c r="A73" s="8" t="s">
        <v>229</v>
      </c>
      <c r="B73" s="7">
        <v>1181</v>
      </c>
      <c r="C73" s="115"/>
      <c r="D73" s="115"/>
      <c r="E73" s="115"/>
      <c r="F73" s="115"/>
      <c r="G73" s="115">
        <f t="shared" si="2"/>
        <v>0</v>
      </c>
      <c r="H73" s="152" t="e">
        <f t="shared" si="3"/>
        <v>#DIV/0!</v>
      </c>
      <c r="I73" s="95"/>
      <c r="J73" s="214"/>
    </row>
    <row r="74" spans="1:10" ht="40.5" customHeight="1">
      <c r="A74" s="8" t="s">
        <v>230</v>
      </c>
      <c r="B74" s="9">
        <v>1190</v>
      </c>
      <c r="C74" s="115"/>
      <c r="D74" s="115"/>
      <c r="E74" s="115"/>
      <c r="F74" s="115"/>
      <c r="G74" s="115">
        <f t="shared" si="2"/>
        <v>0</v>
      </c>
      <c r="H74" s="152" t="e">
        <f t="shared" si="3"/>
        <v>#DIV/0!</v>
      </c>
      <c r="I74" s="95"/>
      <c r="J74" s="214"/>
    </row>
    <row r="75" spans="1:10" ht="36.75" customHeight="1">
      <c r="A75" s="8" t="s">
        <v>231</v>
      </c>
      <c r="B75" s="6">
        <v>1191</v>
      </c>
      <c r="C75" s="115" t="s">
        <v>210</v>
      </c>
      <c r="D75" s="115" t="s">
        <v>210</v>
      </c>
      <c r="E75" s="115" t="s">
        <v>210</v>
      </c>
      <c r="F75" s="115" t="s">
        <v>210</v>
      </c>
      <c r="G75" s="115" t="e">
        <f t="shared" si="2"/>
        <v>#VALUE!</v>
      </c>
      <c r="H75" s="152" t="e">
        <f t="shared" si="3"/>
        <v>#VALUE!</v>
      </c>
      <c r="I75" s="95"/>
      <c r="J75" s="214"/>
    </row>
    <row r="76" spans="1:10" s="5" customFormat="1" ht="37.5" customHeight="1">
      <c r="A76" s="10" t="s">
        <v>250</v>
      </c>
      <c r="B76" s="11">
        <v>1200</v>
      </c>
      <c r="C76" s="122">
        <f>SUM(C71:C75)</f>
        <v>-16347.963</v>
      </c>
      <c r="D76" s="122">
        <f>SUM(D71:D75)</f>
        <v>-15174.059999999958</v>
      </c>
      <c r="E76" s="122">
        <f>SUM(E71:E75)</f>
        <v>-1319.3044742119596</v>
      </c>
      <c r="F76" s="122">
        <f>SUM(F71:F75)</f>
        <v>-3367.0500000000034</v>
      </c>
      <c r="G76" s="123">
        <f t="shared" si="2"/>
        <v>-2047.7455257880438</v>
      </c>
      <c r="H76" s="154">
        <f t="shared" si="3"/>
        <v>255.2140211615058</v>
      </c>
      <c r="I76" s="96"/>
      <c r="J76" s="213"/>
    </row>
    <row r="77" spans="1:10" ht="20.100000000000001" customHeight="1">
      <c r="A77" s="8" t="s">
        <v>25</v>
      </c>
      <c r="B77" s="6">
        <v>1201</v>
      </c>
      <c r="C77" s="115">
        <v>1191.4000000000008</v>
      </c>
      <c r="D77" s="115">
        <v>6658.7</v>
      </c>
      <c r="E77" s="115">
        <v>399.84000000000049</v>
      </c>
      <c r="F77" s="115">
        <v>338</v>
      </c>
      <c r="G77" s="115">
        <f t="shared" si="2"/>
        <v>-61.840000000000487</v>
      </c>
      <c r="H77" s="152">
        <f t="shared" si="3"/>
        <v>84.533813525410068</v>
      </c>
      <c r="I77" s="94"/>
      <c r="J77" s="215"/>
    </row>
    <row r="78" spans="1:10" ht="20.100000000000001" customHeight="1">
      <c r="A78" s="8" t="s">
        <v>26</v>
      </c>
      <c r="B78" s="6">
        <v>1202</v>
      </c>
      <c r="C78" s="115">
        <v>-9201.0030000000006</v>
      </c>
      <c r="D78" s="115">
        <v>-10021.210000000003</v>
      </c>
      <c r="E78" s="115">
        <v>355.545525788041</v>
      </c>
      <c r="F78" s="115">
        <v>-4246.25</v>
      </c>
      <c r="G78" s="115">
        <f t="shared" si="2"/>
        <v>-4601.7955257880412</v>
      </c>
      <c r="H78" s="152">
        <f t="shared" si="3"/>
        <v>-1194.2915019359316</v>
      </c>
      <c r="I78" s="94"/>
      <c r="J78" s="215"/>
    </row>
    <row r="79" spans="1:10" s="5" customFormat="1" ht="20.100000000000001" customHeight="1">
      <c r="A79" s="10" t="s">
        <v>19</v>
      </c>
      <c r="B79" s="11">
        <v>1210</v>
      </c>
      <c r="C79" s="155">
        <f>SUM(C7,C49,C61,C63,C65,C73,C74)</f>
        <v>225948.3</v>
      </c>
      <c r="D79" s="155">
        <f>SUM(D7,D49,D61,D63,D65,D73,D74)</f>
        <v>234574.70000000004</v>
      </c>
      <c r="E79" s="155">
        <f>SUM(E7,E49,E61,E63,E65,E73,E74)</f>
        <v>128107.20341666666</v>
      </c>
      <c r="F79" s="155">
        <f>SUM(F7,F49,F61,F63,F65,F73,F74)</f>
        <v>123871.1</v>
      </c>
      <c r="G79" s="123">
        <f t="shared" si="2"/>
        <v>-4236.1034166666504</v>
      </c>
      <c r="H79" s="154">
        <f t="shared" si="3"/>
        <v>96.693313643816893</v>
      </c>
      <c r="I79" s="96"/>
      <c r="J79" s="213"/>
    </row>
    <row r="80" spans="1:10" s="5" customFormat="1" ht="20.100000000000001" customHeight="1">
      <c r="A80" s="10" t="s">
        <v>96</v>
      </c>
      <c r="B80" s="11">
        <v>1220</v>
      </c>
      <c r="C80" s="155">
        <f>SUM(C8,C18,C41,C53,C62,C64,C68,C72,C75)</f>
        <v>-244972.86300000004</v>
      </c>
      <c r="D80" s="155">
        <f>SUM(D8,D18,D41,D53,D62,D64,D68,D72,D75)</f>
        <v>-249748.76</v>
      </c>
      <c r="E80" s="155">
        <f>SUM(E8,E18,E41,E53,E62,E64,E68,E72,E75)</f>
        <v>-129091.50789087861</v>
      </c>
      <c r="F80" s="155">
        <f>SUM(F8,F18,F41,F53,F62,F64,F68,F72,F75)</f>
        <v>-127000.15</v>
      </c>
      <c r="G80" s="123">
        <f t="shared" si="2"/>
        <v>2091.3578908786149</v>
      </c>
      <c r="H80" s="154">
        <f t="shared" si="3"/>
        <v>98.379941542981712</v>
      </c>
      <c r="I80" s="96"/>
      <c r="J80" s="213"/>
    </row>
    <row r="81" spans="1:10" ht="20.100000000000001" customHeight="1">
      <c r="A81" s="8" t="s">
        <v>166</v>
      </c>
      <c r="B81" s="9">
        <v>1230</v>
      </c>
      <c r="C81" s="115"/>
      <c r="D81" s="115"/>
      <c r="E81" s="115"/>
      <c r="F81" s="115"/>
      <c r="G81" s="115">
        <f t="shared" si="2"/>
        <v>0</v>
      </c>
      <c r="H81" s="152" t="e">
        <f t="shared" si="3"/>
        <v>#DIV/0!</v>
      </c>
      <c r="I81" s="95"/>
      <c r="J81" s="214"/>
    </row>
    <row r="82" spans="1:10" ht="24.95" customHeight="1">
      <c r="A82" s="259" t="s">
        <v>510</v>
      </c>
      <c r="B82" s="259"/>
      <c r="C82" s="259"/>
      <c r="D82" s="259"/>
      <c r="E82" s="259"/>
      <c r="F82" s="259"/>
      <c r="G82" s="259"/>
      <c r="H82" s="259"/>
      <c r="I82" s="259"/>
      <c r="J82" s="225"/>
    </row>
    <row r="83" spans="1:10" ht="27" customHeight="1">
      <c r="A83" s="8" t="s">
        <v>177</v>
      </c>
      <c r="B83" s="9">
        <v>1300</v>
      </c>
      <c r="C83" s="153">
        <f>C60</f>
        <v>-11673.263000000006</v>
      </c>
      <c r="D83" s="153">
        <f>D60</f>
        <v>-17594.059999999958</v>
      </c>
      <c r="E83" s="153">
        <f>E60</f>
        <v>-1344.1501833333277</v>
      </c>
      <c r="F83" s="153">
        <f>F60</f>
        <v>-5433.0499999999884</v>
      </c>
      <c r="G83" s="115">
        <f>F83-E83</f>
        <v>-4088.8998166666606</v>
      </c>
      <c r="H83" s="152">
        <f>(F83/E83)*100</f>
        <v>404.19962496502365</v>
      </c>
      <c r="I83" s="95"/>
      <c r="J83" s="214"/>
    </row>
    <row r="84" spans="1:10" ht="20.100000000000001" customHeight="1">
      <c r="A84" s="8" t="s">
        <v>302</v>
      </c>
      <c r="B84" s="9">
        <v>1301</v>
      </c>
      <c r="C84" s="153"/>
      <c r="D84" s="153"/>
      <c r="E84" s="153"/>
      <c r="F84" s="153"/>
      <c r="G84" s="115">
        <f t="shared" ref="G84:G89" si="4">F84-E84</f>
        <v>0</v>
      </c>
      <c r="H84" s="152" t="e">
        <f t="shared" ref="H84:H89" si="5">(F84/E84)*100</f>
        <v>#DIV/0!</v>
      </c>
      <c r="I84" s="95"/>
      <c r="J84" s="214"/>
    </row>
    <row r="85" spans="1:10" ht="20.100000000000001" customHeight="1">
      <c r="A85" s="8" t="s">
        <v>303</v>
      </c>
      <c r="B85" s="9">
        <v>1302</v>
      </c>
      <c r="C85" s="153"/>
      <c r="D85" s="153">
        <f>D50</f>
        <v>6.4</v>
      </c>
      <c r="E85" s="153">
        <f>E50</f>
        <v>370</v>
      </c>
      <c r="F85" s="153">
        <f>F50</f>
        <v>6.4</v>
      </c>
      <c r="G85" s="115">
        <f t="shared" si="4"/>
        <v>-363.6</v>
      </c>
      <c r="H85" s="152">
        <f t="shared" si="5"/>
        <v>1.7297297297297298</v>
      </c>
      <c r="I85" s="95"/>
      <c r="J85" s="214"/>
    </row>
    <row r="86" spans="1:10" ht="20.100000000000001" customHeight="1">
      <c r="A86" s="8" t="s">
        <v>304</v>
      </c>
      <c r="B86" s="9">
        <v>1303</v>
      </c>
      <c r="C86" s="153"/>
      <c r="D86" s="153"/>
      <c r="E86" s="153"/>
      <c r="F86" s="153"/>
      <c r="G86" s="115">
        <f t="shared" si="4"/>
        <v>0</v>
      </c>
      <c r="H86" s="152" t="e">
        <f t="shared" si="5"/>
        <v>#DIV/0!</v>
      </c>
      <c r="I86" s="95"/>
      <c r="J86" s="214"/>
    </row>
    <row r="87" spans="1:10" ht="20.100000000000001" customHeight="1">
      <c r="A87" s="8" t="s">
        <v>305</v>
      </c>
      <c r="B87" s="9">
        <v>1304</v>
      </c>
      <c r="C87" s="153"/>
      <c r="D87" s="153">
        <f>D51</f>
        <v>26</v>
      </c>
      <c r="E87" s="153">
        <f>E51</f>
        <v>50</v>
      </c>
      <c r="F87" s="153">
        <f>F51</f>
        <v>26</v>
      </c>
      <c r="G87" s="115">
        <f t="shared" si="4"/>
        <v>-24</v>
      </c>
      <c r="H87" s="152">
        <f t="shared" si="5"/>
        <v>52</v>
      </c>
      <c r="I87" s="95"/>
      <c r="J87" s="214"/>
    </row>
    <row r="88" spans="1:10" ht="20.25" customHeight="1">
      <c r="A88" s="8" t="s">
        <v>306</v>
      </c>
      <c r="B88" s="9">
        <v>1305</v>
      </c>
      <c r="C88" s="153"/>
      <c r="D88" s="153"/>
      <c r="E88" s="153"/>
      <c r="F88" s="153"/>
      <c r="G88" s="115">
        <f t="shared" si="4"/>
        <v>0</v>
      </c>
      <c r="H88" s="152" t="e">
        <f t="shared" si="5"/>
        <v>#DIV/0!</v>
      </c>
      <c r="I88" s="95"/>
      <c r="J88" s="214"/>
    </row>
    <row r="89" spans="1:10" s="5" customFormat="1" ht="20.100000000000001" customHeight="1">
      <c r="A89" s="10" t="s">
        <v>112</v>
      </c>
      <c r="B89" s="11">
        <v>1310</v>
      </c>
      <c r="C89" s="156">
        <f>C83+C84-C85-C86-C87-C88</f>
        <v>-11673.263000000006</v>
      </c>
      <c r="D89" s="156">
        <f>D83+D84-D85-D86-D87-D88</f>
        <v>-17626.459999999959</v>
      </c>
      <c r="E89" s="156">
        <f>E83+E84-E85-E86-E87-E88</f>
        <v>-1764.1501833333277</v>
      </c>
      <c r="F89" s="156">
        <f>F83+F84-F85-F86-F87-F88</f>
        <v>-5465.449999999988</v>
      </c>
      <c r="G89" s="123">
        <f t="shared" si="4"/>
        <v>-3701.2998166666603</v>
      </c>
      <c r="H89" s="154">
        <f t="shared" si="5"/>
        <v>309.80639016079266</v>
      </c>
      <c r="I89" s="96"/>
      <c r="J89" s="213"/>
    </row>
    <row r="90" spans="1:10" s="5" customFormat="1" ht="20.100000000000001" customHeight="1">
      <c r="A90" s="247" t="s">
        <v>151</v>
      </c>
      <c r="B90" s="248"/>
      <c r="C90" s="248"/>
      <c r="D90" s="248"/>
      <c r="E90" s="248"/>
      <c r="F90" s="248"/>
      <c r="G90" s="248"/>
      <c r="H90" s="248"/>
      <c r="I90" s="249"/>
      <c r="J90" s="58"/>
    </row>
    <row r="91" spans="1:10" s="5" customFormat="1" ht="20.100000000000001" customHeight="1">
      <c r="A91" s="8" t="s">
        <v>178</v>
      </c>
      <c r="B91" s="9">
        <v>1400</v>
      </c>
      <c r="C91" s="115">
        <v>74610.600000000006</v>
      </c>
      <c r="D91" s="115">
        <v>66307.61</v>
      </c>
      <c r="E91" s="115">
        <v>42711.257951776322</v>
      </c>
      <c r="F91" s="115">
        <v>34902.65</v>
      </c>
      <c r="G91" s="115">
        <f>F91-E91</f>
        <v>-7808.607951776321</v>
      </c>
      <c r="H91" s="152">
        <f>(F91/E91)*100</f>
        <v>81.717682114180008</v>
      </c>
      <c r="I91" s="95"/>
      <c r="J91" s="214"/>
    </row>
    <row r="92" spans="1:10" s="5" customFormat="1" ht="20.100000000000001" customHeight="1">
      <c r="A92" s="8" t="s">
        <v>179</v>
      </c>
      <c r="B92" s="39">
        <v>1401</v>
      </c>
      <c r="C92" s="115">
        <v>21512.01</v>
      </c>
      <c r="D92" s="115">
        <v>52222.51</v>
      </c>
      <c r="E92" s="115">
        <v>11667.752499999999</v>
      </c>
      <c r="F92" s="115">
        <v>11447.810000000001</v>
      </c>
      <c r="G92" s="115">
        <f t="shared" ref="G92:G98" si="6">F92-E92</f>
        <v>-219.94249999999738</v>
      </c>
      <c r="H92" s="152">
        <f t="shared" ref="H92:H98" si="7">(F92/E92)*100</f>
        <v>98.114954015351302</v>
      </c>
      <c r="I92" s="94"/>
      <c r="J92" s="215"/>
    </row>
    <row r="93" spans="1:10" s="5" customFormat="1" ht="20.100000000000001" customHeight="1">
      <c r="A93" s="8" t="s">
        <v>28</v>
      </c>
      <c r="B93" s="39">
        <v>1402</v>
      </c>
      <c r="C93" s="115">
        <v>37174.267</v>
      </c>
      <c r="D93" s="115">
        <v>35445.14</v>
      </c>
      <c r="E93" s="115">
        <v>21596.786430986613</v>
      </c>
      <c r="F93" s="115">
        <v>16152.3</v>
      </c>
      <c r="G93" s="115">
        <f t="shared" si="6"/>
        <v>-5444.4864309866134</v>
      </c>
      <c r="H93" s="152">
        <f t="shared" si="7"/>
        <v>74.790293693070097</v>
      </c>
      <c r="I93" s="94"/>
      <c r="J93" s="215"/>
    </row>
    <row r="94" spans="1:10" s="5" customFormat="1" ht="20.100000000000001" customHeight="1">
      <c r="A94" s="8" t="s">
        <v>5</v>
      </c>
      <c r="B94" s="14">
        <v>1410</v>
      </c>
      <c r="C94" s="115">
        <v>104489</v>
      </c>
      <c r="D94" s="115">
        <v>114251.79999999999</v>
      </c>
      <c r="E94" s="115">
        <v>56801.281000000003</v>
      </c>
      <c r="F94" s="115">
        <v>57195.299999999996</v>
      </c>
      <c r="G94" s="115">
        <f t="shared" si="6"/>
        <v>394.01899999999296</v>
      </c>
      <c r="H94" s="152">
        <f t="shared" si="7"/>
        <v>100.69367977810218</v>
      </c>
      <c r="I94" s="95"/>
      <c r="J94" s="214"/>
    </row>
    <row r="95" spans="1:10" s="5" customFormat="1" ht="20.100000000000001" customHeight="1">
      <c r="A95" s="8" t="s">
        <v>6</v>
      </c>
      <c r="B95" s="14">
        <v>1420</v>
      </c>
      <c r="C95" s="115">
        <v>23353.1</v>
      </c>
      <c r="D95" s="115">
        <v>25197.4</v>
      </c>
      <c r="E95" s="115">
        <v>12871.03988</v>
      </c>
      <c r="F95" s="115">
        <v>11854.7</v>
      </c>
      <c r="G95" s="115">
        <f t="shared" si="6"/>
        <v>-1016.3398799999995</v>
      </c>
      <c r="H95" s="152">
        <f t="shared" si="7"/>
        <v>92.103669249139173</v>
      </c>
      <c r="I95" s="95"/>
      <c r="J95" s="214"/>
    </row>
    <row r="96" spans="1:10" s="5" customFormat="1" ht="20.100000000000001" customHeight="1">
      <c r="A96" s="8" t="s">
        <v>7</v>
      </c>
      <c r="B96" s="14">
        <v>1430</v>
      </c>
      <c r="C96" s="115">
        <v>12937</v>
      </c>
      <c r="D96" s="115">
        <v>19539.400000000001</v>
      </c>
      <c r="E96" s="115">
        <v>5907.5689999999995</v>
      </c>
      <c r="F96" s="115">
        <v>10172.5</v>
      </c>
      <c r="G96" s="115">
        <f t="shared" si="6"/>
        <v>4264.9310000000005</v>
      </c>
      <c r="H96" s="152">
        <f t="shared" si="7"/>
        <v>172.19434931695255</v>
      </c>
      <c r="I96" s="95"/>
      <c r="J96" s="214"/>
    </row>
    <row r="97" spans="1:10" s="5" customFormat="1" ht="20.100000000000001" customHeight="1">
      <c r="A97" s="8" t="s">
        <v>29</v>
      </c>
      <c r="B97" s="14">
        <v>1440</v>
      </c>
      <c r="C97" s="115">
        <v>8974.4</v>
      </c>
      <c r="D97" s="115">
        <v>9639.2000000000007</v>
      </c>
      <c r="E97" s="115">
        <v>5358.2999999999993</v>
      </c>
      <c r="F97" s="115">
        <v>5008.7000000000007</v>
      </c>
      <c r="G97" s="115">
        <f t="shared" si="6"/>
        <v>-349.59999999999854</v>
      </c>
      <c r="H97" s="152">
        <f t="shared" si="7"/>
        <v>93.475542616128266</v>
      </c>
      <c r="I97" s="95"/>
      <c r="J97" s="214"/>
    </row>
    <row r="98" spans="1:10" s="5" customFormat="1">
      <c r="A98" s="10" t="s">
        <v>49</v>
      </c>
      <c r="B98" s="50">
        <v>1450</v>
      </c>
      <c r="C98" s="157">
        <f>SUM(C91,C94:C97)</f>
        <v>224364.1</v>
      </c>
      <c r="D98" s="157">
        <f>SUM(D91,D94:D97)</f>
        <v>234935.40999999997</v>
      </c>
      <c r="E98" s="157">
        <f>SUM(E91,E94:E97)</f>
        <v>123649.44783177633</v>
      </c>
      <c r="F98" s="157">
        <f>SUM(F91,F94:F97)</f>
        <v>119133.84999999999</v>
      </c>
      <c r="G98" s="123">
        <f t="shared" si="6"/>
        <v>-4515.5978317763365</v>
      </c>
      <c r="H98" s="154">
        <f t="shared" si="7"/>
        <v>96.348064701494053</v>
      </c>
      <c r="I98" s="96"/>
      <c r="J98" s="213"/>
    </row>
    <row r="99" spans="1:10" s="5" customFormat="1">
      <c r="A99" s="58"/>
      <c r="B99" s="68"/>
      <c r="C99" s="68"/>
      <c r="D99" s="68"/>
      <c r="E99" s="68"/>
      <c r="F99" s="68"/>
      <c r="G99" s="68"/>
      <c r="H99" s="68"/>
      <c r="I99" s="68"/>
      <c r="J99" s="68"/>
    </row>
    <row r="100" spans="1:10" s="5" customFormat="1">
      <c r="A100" s="58"/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1:10">
      <c r="A101" s="26"/>
    </row>
    <row r="102" spans="1:10" ht="27.75" customHeight="1">
      <c r="A102" s="58"/>
      <c r="B102" s="1"/>
      <c r="C102" s="260"/>
      <c r="D102" s="260"/>
      <c r="E102" s="82"/>
      <c r="F102" s="261"/>
      <c r="G102" s="261"/>
      <c r="H102" s="261"/>
      <c r="I102" s="3"/>
      <c r="J102" s="3"/>
    </row>
    <row r="103" spans="1:10" s="2" customFormat="1">
      <c r="A103" s="77"/>
      <c r="B103" s="3"/>
      <c r="C103" s="255"/>
      <c r="D103" s="255"/>
      <c r="E103" s="3"/>
      <c r="F103" s="236"/>
      <c r="G103" s="236"/>
      <c r="H103" s="236"/>
    </row>
    <row r="104" spans="1:10">
      <c r="A104" s="26"/>
    </row>
    <row r="105" spans="1:10">
      <c r="A105" s="26"/>
    </row>
    <row r="106" spans="1:10">
      <c r="A106" s="26"/>
    </row>
    <row r="107" spans="1:10">
      <c r="A107" s="26"/>
    </row>
    <row r="108" spans="1:10">
      <c r="A108" s="26"/>
    </row>
    <row r="109" spans="1:10">
      <c r="A109" s="26"/>
    </row>
    <row r="110" spans="1:10">
      <c r="A110" s="26"/>
    </row>
    <row r="111" spans="1:10">
      <c r="A111" s="26"/>
    </row>
    <row r="112" spans="1:10">
      <c r="A112" s="26"/>
    </row>
    <row r="113" spans="1:1">
      <c r="A113" s="26"/>
    </row>
    <row r="114" spans="1:1">
      <c r="A114" s="26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/>
    </row>
    <row r="121" spans="1:1">
      <c r="A121" s="26"/>
    </row>
    <row r="122" spans="1:1">
      <c r="A122" s="26"/>
    </row>
    <row r="123" spans="1:1">
      <c r="A123" s="26"/>
    </row>
    <row r="124" spans="1:1">
      <c r="A124" s="26"/>
    </row>
    <row r="125" spans="1:1">
      <c r="A125" s="26"/>
    </row>
    <row r="126" spans="1:1">
      <c r="A126" s="26"/>
    </row>
    <row r="127" spans="1:1">
      <c r="A127" s="26"/>
    </row>
    <row r="128" spans="1:1">
      <c r="A128" s="26"/>
    </row>
    <row r="129" spans="1:1">
      <c r="A129" s="26"/>
    </row>
    <row r="130" spans="1:1">
      <c r="A130" s="26"/>
    </row>
    <row r="131" spans="1:1">
      <c r="A131" s="26"/>
    </row>
    <row r="132" spans="1:1">
      <c r="A132" s="26"/>
    </row>
    <row r="133" spans="1:1">
      <c r="A133" s="26"/>
    </row>
    <row r="134" spans="1:1">
      <c r="A134" s="26"/>
    </row>
    <row r="135" spans="1:1">
      <c r="A135" s="26"/>
    </row>
    <row r="136" spans="1:1">
      <c r="A136" s="26"/>
    </row>
    <row r="137" spans="1:1">
      <c r="A137" s="26"/>
    </row>
    <row r="138" spans="1:1">
      <c r="A138" s="26"/>
    </row>
    <row r="139" spans="1:1">
      <c r="A139" s="26"/>
    </row>
    <row r="140" spans="1:1">
      <c r="A140" s="26"/>
    </row>
    <row r="141" spans="1:1">
      <c r="A141" s="26"/>
    </row>
    <row r="142" spans="1:1">
      <c r="A142" s="26"/>
    </row>
    <row r="143" spans="1:1">
      <c r="A143" s="26"/>
    </row>
    <row r="144" spans="1:1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</sheetData>
  <sheetProtection password="CC7B" sheet="1"/>
  <mergeCells count="12">
    <mergeCell ref="A1:I1"/>
    <mergeCell ref="A90:I90"/>
    <mergeCell ref="C3:D3"/>
    <mergeCell ref="E3:I3"/>
    <mergeCell ref="B3:B4"/>
    <mergeCell ref="A3:A4"/>
    <mergeCell ref="A6:I6"/>
    <mergeCell ref="A82:I82"/>
    <mergeCell ref="C103:D103"/>
    <mergeCell ref="F103:H103"/>
    <mergeCell ref="C102:D102"/>
    <mergeCell ref="F102:H102"/>
  </mergeCells>
  <phoneticPr fontId="0" type="noConversion"/>
  <printOptions horizontalCentered="1"/>
  <pageMargins left="1.1811023622047245" right="0.39370078740157483" top="0.78740157480314965" bottom="0.78740157480314965" header="0.19685039370078741" footer="0.11811023622047245"/>
  <pageSetup paperSize="9" scale="56" orientation="landscape" verticalDpi="300" r:id="rId1"/>
  <rowBreaks count="3" manualBreakCount="3">
    <brk id="25" max="8" man="1"/>
    <brk id="50" max="8" man="1"/>
    <brk id="73" max="8" man="1"/>
  </rowBreaks>
  <ignoredErrors>
    <ignoredError sqref="C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98"/>
  <sheetViews>
    <sheetView view="pageBreakPreview" zoomScale="75" zoomScaleNormal="70" zoomScaleSheetLayoutView="75" workbookViewId="0">
      <pane xSplit="2" ySplit="4" topLeftCell="C14" activePane="bottomRight" state="frozen"/>
      <selection pane="topRight" activeCell="C1" sqref="C1"/>
      <selection pane="bottomLeft" activeCell="A5" sqref="A5"/>
      <selection pane="bottomRight" sqref="A1:H44"/>
    </sheetView>
  </sheetViews>
  <sheetFormatPr defaultRowHeight="18.75"/>
  <cols>
    <col min="1" max="1" width="85.28515625" style="45" customWidth="1"/>
    <col min="2" max="2" width="15.28515625" style="48" customWidth="1"/>
    <col min="3" max="3" width="17.42578125" style="48" customWidth="1"/>
    <col min="4" max="4" width="16.85546875" style="48" customWidth="1"/>
    <col min="5" max="5" width="16.28515625" style="48" customWidth="1"/>
    <col min="6" max="6" width="16.7109375" style="48" customWidth="1"/>
    <col min="7" max="7" width="14.140625" style="48" customWidth="1"/>
    <col min="8" max="8" width="14.7109375" style="48" customWidth="1"/>
    <col min="9" max="9" width="9.28515625" style="48" customWidth="1"/>
    <col min="10" max="16384" width="9.140625" style="45"/>
  </cols>
  <sheetData>
    <row r="1" spans="1:9">
      <c r="A1" s="263" t="s">
        <v>115</v>
      </c>
      <c r="B1" s="263"/>
      <c r="C1" s="263"/>
      <c r="D1" s="263"/>
      <c r="E1" s="263"/>
      <c r="F1" s="263"/>
      <c r="G1" s="263"/>
      <c r="H1" s="263"/>
      <c r="I1" s="49"/>
    </row>
    <row r="2" spans="1:9">
      <c r="A2" s="263"/>
      <c r="B2" s="263"/>
      <c r="C2" s="263"/>
      <c r="D2" s="263"/>
      <c r="E2" s="263"/>
      <c r="F2" s="263"/>
      <c r="G2" s="263"/>
      <c r="H2" s="263"/>
      <c r="I2" s="49"/>
    </row>
    <row r="3" spans="1:9" ht="38.25" customHeight="1">
      <c r="A3" s="243" t="s">
        <v>180</v>
      </c>
      <c r="B3" s="264" t="s">
        <v>18</v>
      </c>
      <c r="C3" s="245" t="s">
        <v>307</v>
      </c>
      <c r="D3" s="245"/>
      <c r="E3" s="243" t="s">
        <v>444</v>
      </c>
      <c r="F3" s="243"/>
      <c r="G3" s="243"/>
      <c r="H3" s="243"/>
    </row>
    <row r="4" spans="1:9" ht="39" customHeight="1">
      <c r="A4" s="243"/>
      <c r="B4" s="264"/>
      <c r="C4" s="7" t="s">
        <v>167</v>
      </c>
      <c r="D4" s="7" t="s">
        <v>168</v>
      </c>
      <c r="E4" s="7" t="s">
        <v>169</v>
      </c>
      <c r="F4" s="7" t="s">
        <v>160</v>
      </c>
      <c r="G4" s="72" t="s">
        <v>175</v>
      </c>
      <c r="H4" s="72" t="s">
        <v>176</v>
      </c>
      <c r="I4" s="54"/>
    </row>
    <row r="5" spans="1:9">
      <c r="A5" s="52">
        <v>1</v>
      </c>
      <c r="B5" s="53">
        <v>2</v>
      </c>
      <c r="C5" s="52">
        <v>3</v>
      </c>
      <c r="D5" s="53">
        <v>4</v>
      </c>
      <c r="E5" s="52">
        <v>5</v>
      </c>
      <c r="F5" s="53">
        <v>6</v>
      </c>
      <c r="G5" s="52">
        <v>7</v>
      </c>
      <c r="H5" s="53">
        <v>8</v>
      </c>
      <c r="I5" s="217"/>
    </row>
    <row r="6" spans="1:9" ht="30" customHeight="1">
      <c r="A6" s="266" t="s">
        <v>114</v>
      </c>
      <c r="B6" s="266"/>
      <c r="C6" s="266"/>
      <c r="D6" s="266"/>
      <c r="E6" s="266"/>
      <c r="F6" s="266"/>
      <c r="G6" s="266"/>
      <c r="H6" s="266"/>
      <c r="I6" s="218"/>
    </row>
    <row r="7" spans="1:9" ht="30" customHeight="1">
      <c r="A7" s="46" t="s">
        <v>258</v>
      </c>
      <c r="B7" s="53">
        <v>1200</v>
      </c>
      <c r="C7" s="125">
        <f>'I. Фін результат'!C76</f>
        <v>-16347.963</v>
      </c>
      <c r="D7" s="125">
        <f>'I. Фін результат'!D76</f>
        <v>-15174.059999999958</v>
      </c>
      <c r="E7" s="125">
        <f>'I. Фін результат'!E76</f>
        <v>-1319.3044742119596</v>
      </c>
      <c r="F7" s="125">
        <f>'I. Фін результат'!F76</f>
        <v>-3367.0500000000034</v>
      </c>
      <c r="G7" s="185">
        <f>F7-E7</f>
        <v>-2047.7455257880438</v>
      </c>
      <c r="H7" s="226">
        <f>(F7/E7)*100</f>
        <v>255.2140211615058</v>
      </c>
      <c r="I7" s="219"/>
    </row>
    <row r="8" spans="1:9" ht="48.95" customHeight="1">
      <c r="A8" s="46" t="s">
        <v>51</v>
      </c>
      <c r="B8" s="6">
        <v>2000</v>
      </c>
      <c r="C8" s="115">
        <v>15392.3</v>
      </c>
      <c r="D8" s="115">
        <v>9816.9999999999982</v>
      </c>
      <c r="E8" s="115">
        <v>-14044.538449902162</v>
      </c>
      <c r="F8" s="115">
        <v>4998.6999999999989</v>
      </c>
      <c r="G8" s="185">
        <f>F8-E8</f>
        <v>19043.238449902161</v>
      </c>
      <c r="H8" s="226">
        <f>(F8/E8)*100</f>
        <v>-35.591771262763153</v>
      </c>
      <c r="I8" s="219"/>
    </row>
    <row r="9" spans="1:9" ht="45" customHeight="1">
      <c r="A9" s="46" t="s">
        <v>238</v>
      </c>
      <c r="B9" s="6">
        <v>2010</v>
      </c>
      <c r="C9" s="153">
        <f>SUM(C10:C11)</f>
        <v>0</v>
      </c>
      <c r="D9" s="153">
        <f>SUM(D10:D11)</f>
        <v>0</v>
      </c>
      <c r="E9" s="153">
        <f>SUM(E10:E11)</f>
        <v>0</v>
      </c>
      <c r="F9" s="153">
        <f>SUM(F10:F11)</f>
        <v>0</v>
      </c>
      <c r="G9" s="185">
        <f t="shared" ref="G9:G19" si="0">F9-E9</f>
        <v>0</v>
      </c>
      <c r="H9" s="226" t="e">
        <f t="shared" ref="H9:H19" si="1">(F9/E9)*100</f>
        <v>#DIV/0!</v>
      </c>
      <c r="I9" s="219"/>
    </row>
    <row r="10" spans="1:9" ht="45" customHeight="1">
      <c r="A10" s="8" t="s">
        <v>138</v>
      </c>
      <c r="B10" s="6">
        <v>2011</v>
      </c>
      <c r="C10" s="115" t="s">
        <v>210</v>
      </c>
      <c r="D10" s="115" t="s">
        <v>210</v>
      </c>
      <c r="E10" s="115" t="s">
        <v>210</v>
      </c>
      <c r="F10" s="115" t="s">
        <v>210</v>
      </c>
      <c r="G10" s="185" t="e">
        <f t="shared" si="0"/>
        <v>#VALUE!</v>
      </c>
      <c r="H10" s="226" t="e">
        <f t="shared" si="1"/>
        <v>#VALUE!</v>
      </c>
      <c r="I10" s="219"/>
    </row>
    <row r="11" spans="1:9" ht="45" customHeight="1">
      <c r="A11" s="8" t="s">
        <v>425</v>
      </c>
      <c r="B11" s="6">
        <v>2012</v>
      </c>
      <c r="C11" s="115" t="s">
        <v>210</v>
      </c>
      <c r="D11" s="115" t="s">
        <v>210</v>
      </c>
      <c r="E11" s="115" t="s">
        <v>210</v>
      </c>
      <c r="F11" s="115" t="s">
        <v>210</v>
      </c>
      <c r="G11" s="185" t="e">
        <f t="shared" si="0"/>
        <v>#VALUE!</v>
      </c>
      <c r="H11" s="226" t="e">
        <f t="shared" si="1"/>
        <v>#VALUE!</v>
      </c>
      <c r="I11" s="219"/>
    </row>
    <row r="12" spans="1:9" ht="24.95" customHeight="1">
      <c r="A12" s="8" t="s">
        <v>122</v>
      </c>
      <c r="B12" s="6" t="s">
        <v>145</v>
      </c>
      <c r="C12" s="115" t="s">
        <v>210</v>
      </c>
      <c r="D12" s="115" t="s">
        <v>210</v>
      </c>
      <c r="E12" s="115" t="s">
        <v>210</v>
      </c>
      <c r="F12" s="115" t="s">
        <v>210</v>
      </c>
      <c r="G12" s="185" t="e">
        <f t="shared" si="0"/>
        <v>#VALUE!</v>
      </c>
      <c r="H12" s="226" t="e">
        <f t="shared" si="1"/>
        <v>#VALUE!</v>
      </c>
      <c r="I12" s="219"/>
    </row>
    <row r="13" spans="1:9" ht="24.95" customHeight="1">
      <c r="A13" s="8" t="s">
        <v>131</v>
      </c>
      <c r="B13" s="6">
        <v>2020</v>
      </c>
      <c r="C13" s="115"/>
      <c r="D13" s="115"/>
      <c r="E13" s="115"/>
      <c r="F13" s="115"/>
      <c r="G13" s="185">
        <f t="shared" si="0"/>
        <v>0</v>
      </c>
      <c r="H13" s="226" t="e">
        <f t="shared" si="1"/>
        <v>#DIV/0!</v>
      </c>
      <c r="I13" s="219"/>
    </row>
    <row r="14" spans="1:9" s="47" customFormat="1" ht="24.95" customHeight="1">
      <c r="A14" s="46" t="s">
        <v>61</v>
      </c>
      <c r="B14" s="6">
        <v>2030</v>
      </c>
      <c r="C14" s="115">
        <v>-19</v>
      </c>
      <c r="D14" s="115">
        <v>-11</v>
      </c>
      <c r="E14" s="115">
        <v>-22</v>
      </c>
      <c r="F14" s="115">
        <v>-3</v>
      </c>
      <c r="G14" s="185">
        <f t="shared" si="0"/>
        <v>19</v>
      </c>
      <c r="H14" s="226">
        <f t="shared" si="1"/>
        <v>13.636363636363635</v>
      </c>
      <c r="I14" s="219"/>
    </row>
    <row r="15" spans="1:9" ht="24.95" customHeight="1">
      <c r="A15" s="46" t="s">
        <v>106</v>
      </c>
      <c r="B15" s="6">
        <v>2031</v>
      </c>
      <c r="C15" s="115">
        <v>19</v>
      </c>
      <c r="D15" s="115">
        <v>11</v>
      </c>
      <c r="E15" s="115">
        <v>-4</v>
      </c>
      <c r="F15" s="115">
        <v>3</v>
      </c>
      <c r="G15" s="185">
        <f t="shared" si="0"/>
        <v>7</v>
      </c>
      <c r="H15" s="226">
        <f t="shared" si="1"/>
        <v>-75</v>
      </c>
      <c r="I15" s="219"/>
    </row>
    <row r="16" spans="1:9" ht="24.95" customHeight="1">
      <c r="A16" s="46" t="s">
        <v>27</v>
      </c>
      <c r="B16" s="6">
        <v>2040</v>
      </c>
      <c r="C16" s="115" t="s">
        <v>210</v>
      </c>
      <c r="D16" s="115" t="s">
        <v>210</v>
      </c>
      <c r="E16" s="115" t="s">
        <v>210</v>
      </c>
      <c r="F16" s="115" t="s">
        <v>210</v>
      </c>
      <c r="G16" s="185" t="e">
        <f t="shared" si="0"/>
        <v>#VALUE!</v>
      </c>
      <c r="H16" s="226" t="e">
        <f t="shared" si="1"/>
        <v>#VALUE!</v>
      </c>
      <c r="I16" s="219"/>
    </row>
    <row r="17" spans="1:9" ht="24.95" customHeight="1">
      <c r="A17" s="46" t="s">
        <v>94</v>
      </c>
      <c r="B17" s="6">
        <v>2050</v>
      </c>
      <c r="C17" s="115" t="s">
        <v>210</v>
      </c>
      <c r="D17" s="115" t="s">
        <v>210</v>
      </c>
      <c r="E17" s="115" t="s">
        <v>210</v>
      </c>
      <c r="F17" s="115" t="s">
        <v>210</v>
      </c>
      <c r="G17" s="185" t="e">
        <f t="shared" si="0"/>
        <v>#VALUE!</v>
      </c>
      <c r="H17" s="226" t="e">
        <f t="shared" si="1"/>
        <v>#VALUE!</v>
      </c>
      <c r="I17" s="219"/>
    </row>
    <row r="18" spans="1:9" ht="24.95" customHeight="1">
      <c r="A18" s="46" t="s">
        <v>95</v>
      </c>
      <c r="B18" s="6">
        <v>2060</v>
      </c>
      <c r="C18" s="115" t="s">
        <v>210</v>
      </c>
      <c r="D18" s="115" t="s">
        <v>210</v>
      </c>
      <c r="E18" s="115" t="s">
        <v>210</v>
      </c>
      <c r="F18" s="115" t="s">
        <v>210</v>
      </c>
      <c r="G18" s="185" t="e">
        <f t="shared" si="0"/>
        <v>#VALUE!</v>
      </c>
      <c r="H18" s="226" t="e">
        <f t="shared" si="1"/>
        <v>#VALUE!</v>
      </c>
      <c r="I18" s="219"/>
    </row>
    <row r="19" spans="1:9" ht="49.5" customHeight="1">
      <c r="A19" s="46" t="s">
        <v>52</v>
      </c>
      <c r="B19" s="6">
        <v>2070</v>
      </c>
      <c r="C19" s="125">
        <f>SUM(C7:C9,C13,C14,C16:C18)</f>
        <v>-974.66300000000047</v>
      </c>
      <c r="D19" s="125">
        <f>SUM(D7:D9,D13,D14,D16:D18)</f>
        <v>-5368.0599999999595</v>
      </c>
      <c r="E19" s="125">
        <f>SUM(E7:E9,E13,E14,E16:E18)</f>
        <v>-15385.842924114122</v>
      </c>
      <c r="F19" s="125">
        <f>SUM(F7:F9,F13,F14,F16:F18)</f>
        <v>1628.6499999999955</v>
      </c>
      <c r="G19" s="185">
        <f t="shared" si="0"/>
        <v>17014.492924114118</v>
      </c>
      <c r="H19" s="226">
        <f t="shared" si="1"/>
        <v>-10.585380391784865</v>
      </c>
      <c r="I19" s="219"/>
    </row>
    <row r="20" spans="1:9" ht="35.1" customHeight="1">
      <c r="A20" s="266" t="s">
        <v>329</v>
      </c>
      <c r="B20" s="266"/>
      <c r="C20" s="266"/>
      <c r="D20" s="266"/>
      <c r="E20" s="266"/>
      <c r="F20" s="266"/>
      <c r="G20" s="266"/>
      <c r="H20" s="266"/>
      <c r="I20" s="218"/>
    </row>
    <row r="21" spans="1:9" s="47" customFormat="1" ht="37.5">
      <c r="A21" s="73" t="s">
        <v>321</v>
      </c>
      <c r="B21" s="149">
        <v>2110</v>
      </c>
      <c r="C21" s="122">
        <f>SUM(C22:C30)</f>
        <v>13842.7</v>
      </c>
      <c r="D21" s="122">
        <f>SUM(D22:D30)</f>
        <v>15166.6</v>
      </c>
      <c r="E21" s="122">
        <f>SUM(E22:E30)</f>
        <v>2584.5542908786256</v>
      </c>
      <c r="F21" s="122">
        <f>SUM(F22:F30)</f>
        <v>6771.5</v>
      </c>
      <c r="G21" s="123">
        <f>F21-E21</f>
        <v>4186.9457091213744</v>
      </c>
      <c r="H21" s="154">
        <f>(F21/E21)*100</f>
        <v>261.99875250823277</v>
      </c>
      <c r="I21" s="220"/>
    </row>
    <row r="22" spans="1:9">
      <c r="A22" s="8" t="s">
        <v>243</v>
      </c>
      <c r="B22" s="6">
        <v>2111</v>
      </c>
      <c r="C22" s="115">
        <v>7555.6</v>
      </c>
      <c r="D22" s="115">
        <v>7872</v>
      </c>
      <c r="E22" s="115">
        <v>2.6</v>
      </c>
      <c r="F22" s="115">
        <v>2517.5</v>
      </c>
      <c r="G22" s="115">
        <f t="shared" ref="G22:G44" si="2">F22-E22</f>
        <v>2514.9</v>
      </c>
      <c r="H22" s="227">
        <f t="shared" ref="H22:H44" si="3">(F22/E22)*100</f>
        <v>96826.923076923078</v>
      </c>
      <c r="I22" s="186"/>
    </row>
    <row r="23" spans="1:9">
      <c r="A23" s="8" t="s">
        <v>322</v>
      </c>
      <c r="B23" s="6">
        <v>2112</v>
      </c>
      <c r="C23" s="115">
        <v>6524.0999999999995</v>
      </c>
      <c r="D23" s="115">
        <v>7368.7000000000007</v>
      </c>
      <c r="E23" s="115">
        <v>2876.1542908786255</v>
      </c>
      <c r="F23" s="115">
        <v>4173.2</v>
      </c>
      <c r="G23" s="115">
        <f t="shared" si="2"/>
        <v>1297.0457091213743</v>
      </c>
      <c r="H23" s="227">
        <f t="shared" si="3"/>
        <v>145.0965274441221</v>
      </c>
      <c r="I23" s="186"/>
    </row>
    <row r="24" spans="1:9" s="47" customFormat="1" ht="18.75" customHeight="1">
      <c r="A24" s="46" t="s">
        <v>323</v>
      </c>
      <c r="B24" s="52">
        <v>2113</v>
      </c>
      <c r="C24" s="115">
        <v>-1197</v>
      </c>
      <c r="D24" s="115">
        <v>-1256</v>
      </c>
      <c r="E24" s="115">
        <v>-796</v>
      </c>
      <c r="F24" s="115">
        <v>-692</v>
      </c>
      <c r="G24" s="115">
        <f t="shared" si="2"/>
        <v>104</v>
      </c>
      <c r="H24" s="227">
        <f t="shared" si="3"/>
        <v>86.934673366834176</v>
      </c>
      <c r="I24" s="186"/>
    </row>
    <row r="25" spans="1:9">
      <c r="A25" s="46" t="s">
        <v>72</v>
      </c>
      <c r="B25" s="52">
        <v>2114</v>
      </c>
      <c r="C25" s="115"/>
      <c r="D25" s="115"/>
      <c r="E25" s="115"/>
      <c r="F25" s="115"/>
      <c r="G25" s="115">
        <f t="shared" si="2"/>
        <v>0</v>
      </c>
      <c r="H25" s="227" t="e">
        <f t="shared" si="3"/>
        <v>#DIV/0!</v>
      </c>
      <c r="I25" s="186"/>
    </row>
    <row r="26" spans="1:9" ht="37.5">
      <c r="A26" s="46" t="s">
        <v>324</v>
      </c>
      <c r="B26" s="52">
        <v>2115</v>
      </c>
      <c r="C26" s="115"/>
      <c r="D26" s="115"/>
      <c r="E26" s="115"/>
      <c r="F26" s="115"/>
      <c r="G26" s="115">
        <f t="shared" si="2"/>
        <v>0</v>
      </c>
      <c r="H26" s="227" t="e">
        <f t="shared" si="3"/>
        <v>#DIV/0!</v>
      </c>
      <c r="I26" s="186"/>
    </row>
    <row r="27" spans="1:9" s="49" customFormat="1">
      <c r="A27" s="46" t="s">
        <v>86</v>
      </c>
      <c r="B27" s="52">
        <v>2116</v>
      </c>
      <c r="C27" s="115"/>
      <c r="D27" s="115"/>
      <c r="E27" s="115"/>
      <c r="F27" s="115"/>
      <c r="G27" s="115">
        <f t="shared" si="2"/>
        <v>0</v>
      </c>
      <c r="H27" s="227" t="e">
        <f t="shared" si="3"/>
        <v>#DIV/0!</v>
      </c>
      <c r="I27" s="186"/>
    </row>
    <row r="28" spans="1:9" ht="20.100000000000001" customHeight="1">
      <c r="A28" s="46" t="s">
        <v>344</v>
      </c>
      <c r="B28" s="52">
        <v>2117</v>
      </c>
      <c r="C28" s="115"/>
      <c r="D28" s="115"/>
      <c r="E28" s="115"/>
      <c r="F28" s="115"/>
      <c r="G28" s="115">
        <f t="shared" si="2"/>
        <v>0</v>
      </c>
      <c r="H28" s="227" t="e">
        <f t="shared" si="3"/>
        <v>#DIV/0!</v>
      </c>
      <c r="I28" s="186"/>
    </row>
    <row r="29" spans="1:9" ht="20.100000000000001" customHeight="1">
      <c r="A29" s="46" t="s">
        <v>71</v>
      </c>
      <c r="B29" s="52">
        <v>2118</v>
      </c>
      <c r="C29" s="115">
        <v>960</v>
      </c>
      <c r="D29" s="115">
        <v>1181.9000000000001</v>
      </c>
      <c r="E29" s="115">
        <v>501.8</v>
      </c>
      <c r="F29" s="115">
        <v>772.8</v>
      </c>
      <c r="G29" s="115">
        <f t="shared" si="2"/>
        <v>270.99999999999994</v>
      </c>
      <c r="H29" s="227">
        <f t="shared" si="3"/>
        <v>154.00557991231565</v>
      </c>
      <c r="I29" s="186"/>
    </row>
    <row r="30" spans="1:9" ht="20.100000000000001" customHeight="1">
      <c r="A30" s="46" t="s">
        <v>330</v>
      </c>
      <c r="B30" s="52">
        <v>2119</v>
      </c>
      <c r="C30" s="115"/>
      <c r="D30" s="115"/>
      <c r="E30" s="115"/>
      <c r="F30" s="115"/>
      <c r="G30" s="115">
        <f t="shared" si="2"/>
        <v>0</v>
      </c>
      <c r="H30" s="227" t="e">
        <f t="shared" si="3"/>
        <v>#DIV/0!</v>
      </c>
      <c r="I30" s="186"/>
    </row>
    <row r="31" spans="1:9" s="47" customFormat="1" ht="37.5">
      <c r="A31" s="73" t="s">
        <v>331</v>
      </c>
      <c r="B31" s="59">
        <v>2120</v>
      </c>
      <c r="C31" s="122">
        <f>SUM(C32:C35)</f>
        <v>12710.540999999999</v>
      </c>
      <c r="D31" s="122">
        <f>SUM(D32:D35)</f>
        <v>16642.199999999993</v>
      </c>
      <c r="E31" s="122">
        <f>SUM(E32:E35)</f>
        <v>9937.6875799999998</v>
      </c>
      <c r="F31" s="122">
        <f>SUM(F32:F35)</f>
        <v>9198.6</v>
      </c>
      <c r="G31" s="123">
        <f t="shared" si="2"/>
        <v>-739.08757999999943</v>
      </c>
      <c r="H31" s="228">
        <f t="shared" si="3"/>
        <v>92.562781089159586</v>
      </c>
      <c r="I31" s="220"/>
    </row>
    <row r="32" spans="1:9" ht="20.100000000000001" customHeight="1">
      <c r="A32" s="46" t="s">
        <v>71</v>
      </c>
      <c r="B32" s="52">
        <v>2121</v>
      </c>
      <c r="C32" s="115">
        <v>14024.499999999998</v>
      </c>
      <c r="D32" s="115">
        <v>17167.399999999998</v>
      </c>
      <c r="E32" s="115">
        <v>9402.1325799999995</v>
      </c>
      <c r="F32" s="115">
        <v>9221.3000000000011</v>
      </c>
      <c r="G32" s="115">
        <f t="shared" si="2"/>
        <v>-180.83257999999842</v>
      </c>
      <c r="H32" s="227">
        <f t="shared" si="3"/>
        <v>98.076685491707906</v>
      </c>
      <c r="I32" s="186"/>
    </row>
    <row r="33" spans="1:9" ht="20.100000000000001" customHeight="1">
      <c r="A33" s="46" t="s">
        <v>332</v>
      </c>
      <c r="B33" s="52">
        <v>2122</v>
      </c>
      <c r="C33" s="115">
        <v>621.5</v>
      </c>
      <c r="D33" s="115">
        <v>733.09999999999991</v>
      </c>
      <c r="E33" s="115">
        <v>404.45699999999999</v>
      </c>
      <c r="F33" s="115">
        <v>381.2</v>
      </c>
      <c r="G33" s="115">
        <f t="shared" si="2"/>
        <v>-23.257000000000005</v>
      </c>
      <c r="H33" s="227">
        <f t="shared" si="3"/>
        <v>94.249821365435636</v>
      </c>
      <c r="I33" s="186"/>
    </row>
    <row r="34" spans="1:9" ht="20.100000000000001" customHeight="1">
      <c r="A34" s="46" t="s">
        <v>333</v>
      </c>
      <c r="B34" s="52">
        <v>2123</v>
      </c>
      <c r="C34" s="115">
        <v>-1435.4</v>
      </c>
      <c r="D34" s="115">
        <v>-1186.4000000000001</v>
      </c>
      <c r="E34" s="115">
        <v>-717</v>
      </c>
      <c r="F34" s="115">
        <v>-468.7</v>
      </c>
      <c r="G34" s="115">
        <f t="shared" si="2"/>
        <v>248.3</v>
      </c>
      <c r="H34" s="227">
        <f t="shared" si="3"/>
        <v>65.369595536959551</v>
      </c>
      <c r="I34" s="186"/>
    </row>
    <row r="35" spans="1:9" s="47" customFormat="1">
      <c r="A35" s="46" t="s">
        <v>330</v>
      </c>
      <c r="B35" s="52">
        <v>2124</v>
      </c>
      <c r="C35" s="115">
        <v>-500.05900000000014</v>
      </c>
      <c r="D35" s="115">
        <v>-71.899999999999977</v>
      </c>
      <c r="E35" s="115">
        <v>848.09800000000007</v>
      </c>
      <c r="F35" s="115">
        <v>64.799999999999983</v>
      </c>
      <c r="G35" s="115">
        <f t="shared" si="2"/>
        <v>-783.29800000000012</v>
      </c>
      <c r="H35" s="227">
        <f t="shared" si="3"/>
        <v>7.6406264370391135</v>
      </c>
      <c r="I35" s="186"/>
    </row>
    <row r="36" spans="1:9" s="47" customFormat="1" ht="39" customHeight="1">
      <c r="A36" s="73" t="s">
        <v>334</v>
      </c>
      <c r="B36" s="59">
        <v>2130</v>
      </c>
      <c r="C36" s="122">
        <f>SUM(C37:C40)</f>
        <v>20058.767999999996</v>
      </c>
      <c r="D36" s="122">
        <f>SUM(D37:D40)</f>
        <v>24341.399999999998</v>
      </c>
      <c r="E36" s="122">
        <f>SUM(E37:E40)</f>
        <v>12980.617595000002</v>
      </c>
      <c r="F36" s="122">
        <f>SUM(F37:F40)</f>
        <v>13415.6</v>
      </c>
      <c r="G36" s="123">
        <f t="shared" si="2"/>
        <v>434.98240499999883</v>
      </c>
      <c r="H36" s="228">
        <f t="shared" si="3"/>
        <v>103.35101470955858</v>
      </c>
      <c r="I36" s="220"/>
    </row>
    <row r="37" spans="1:9" ht="60.75" customHeight="1">
      <c r="A37" s="46" t="s">
        <v>426</v>
      </c>
      <c r="B37" s="52">
        <v>2131</v>
      </c>
      <c r="C37" s="115">
        <v>-3</v>
      </c>
      <c r="D37" s="115">
        <v>0</v>
      </c>
      <c r="E37" s="115">
        <v>-30</v>
      </c>
      <c r="F37" s="115">
        <v>0</v>
      </c>
      <c r="G37" s="115">
        <f t="shared" si="2"/>
        <v>30</v>
      </c>
      <c r="H37" s="227">
        <f t="shared" si="3"/>
        <v>0</v>
      </c>
      <c r="I37" s="186"/>
    </row>
    <row r="38" spans="1:9" s="47" customFormat="1" ht="20.100000000000001" customHeight="1">
      <c r="A38" s="46" t="s">
        <v>335</v>
      </c>
      <c r="B38" s="52">
        <v>2132</v>
      </c>
      <c r="C38" s="115">
        <v>0</v>
      </c>
      <c r="D38" s="115">
        <v>0</v>
      </c>
      <c r="E38" s="115">
        <v>-3</v>
      </c>
      <c r="F38" s="115">
        <v>0</v>
      </c>
      <c r="G38" s="115">
        <f t="shared" si="2"/>
        <v>3</v>
      </c>
      <c r="H38" s="227">
        <f t="shared" si="3"/>
        <v>0</v>
      </c>
      <c r="I38" s="186"/>
    </row>
    <row r="39" spans="1:9" ht="20.100000000000001" customHeight="1">
      <c r="A39" s="46" t="s">
        <v>336</v>
      </c>
      <c r="B39" s="52">
        <v>2133</v>
      </c>
      <c r="C39" s="115">
        <v>18885.699999999997</v>
      </c>
      <c r="D39" s="115">
        <v>22896.799999999999</v>
      </c>
      <c r="E39" s="115">
        <v>12226.939880000002</v>
      </c>
      <c r="F39" s="115">
        <v>12629.6</v>
      </c>
      <c r="G39" s="115">
        <f t="shared" si="2"/>
        <v>402.66011999999864</v>
      </c>
      <c r="H39" s="227">
        <f t="shared" si="3"/>
        <v>103.29322074003686</v>
      </c>
      <c r="I39" s="186"/>
    </row>
    <row r="40" spans="1:9" ht="20.100000000000001" customHeight="1">
      <c r="A40" s="46" t="s">
        <v>337</v>
      </c>
      <c r="B40" s="52">
        <v>2134</v>
      </c>
      <c r="C40" s="115">
        <v>1176.068</v>
      </c>
      <c r="D40" s="115">
        <v>1444.6</v>
      </c>
      <c r="E40" s="115">
        <v>786.67771499999992</v>
      </c>
      <c r="F40" s="115">
        <v>786.00000000000011</v>
      </c>
      <c r="G40" s="115">
        <f t="shared" si="2"/>
        <v>-0.67771499999980733</v>
      </c>
      <c r="H40" s="227">
        <f t="shared" si="3"/>
        <v>99.913850998054542</v>
      </c>
      <c r="I40" s="186"/>
    </row>
    <row r="41" spans="1:9" s="47" customFormat="1" ht="20.100000000000001" customHeight="1">
      <c r="A41" s="73" t="s">
        <v>338</v>
      </c>
      <c r="B41" s="59">
        <v>2140</v>
      </c>
      <c r="C41" s="122">
        <f>SUM(C42:C43)</f>
        <v>0.6</v>
      </c>
      <c r="D41" s="122">
        <f>SUM(D42:D43)</f>
        <v>1</v>
      </c>
      <c r="E41" s="122">
        <f>SUM(E42:E43)</f>
        <v>0</v>
      </c>
      <c r="F41" s="122">
        <f>SUM(F42:F43)</f>
        <v>1</v>
      </c>
      <c r="G41" s="123">
        <f t="shared" si="2"/>
        <v>1</v>
      </c>
      <c r="H41" s="228" t="e">
        <f t="shared" si="3"/>
        <v>#DIV/0!</v>
      </c>
      <c r="I41" s="220"/>
    </row>
    <row r="42" spans="1:9" ht="37.5">
      <c r="A42" s="46" t="s">
        <v>107</v>
      </c>
      <c r="B42" s="52">
        <v>2141</v>
      </c>
      <c r="C42" s="115">
        <v>0</v>
      </c>
      <c r="D42" s="115">
        <v>0</v>
      </c>
      <c r="E42" s="115">
        <v>0</v>
      </c>
      <c r="F42" s="115">
        <v>0</v>
      </c>
      <c r="G42" s="115">
        <f t="shared" si="2"/>
        <v>0</v>
      </c>
      <c r="H42" s="227" t="e">
        <f t="shared" si="3"/>
        <v>#DIV/0!</v>
      </c>
      <c r="I42" s="186"/>
    </row>
    <row r="43" spans="1:9" s="47" customFormat="1" ht="20.100000000000001" customHeight="1">
      <c r="A43" s="46" t="s">
        <v>339</v>
      </c>
      <c r="B43" s="52">
        <v>2142</v>
      </c>
      <c r="C43" s="115">
        <v>0.6</v>
      </c>
      <c r="D43" s="115">
        <v>1</v>
      </c>
      <c r="E43" s="115">
        <v>0</v>
      </c>
      <c r="F43" s="115">
        <v>1</v>
      </c>
      <c r="G43" s="115">
        <f t="shared" si="2"/>
        <v>1</v>
      </c>
      <c r="H43" s="227" t="e">
        <f t="shared" si="3"/>
        <v>#DIV/0!</v>
      </c>
      <c r="I43" s="186"/>
    </row>
    <row r="44" spans="1:9" s="47" customFormat="1" ht="21.75" customHeight="1">
      <c r="A44" s="73" t="s">
        <v>328</v>
      </c>
      <c r="B44" s="59">
        <v>2200</v>
      </c>
      <c r="C44" s="122">
        <f>SUM(C21,C31,C36,C41)</f>
        <v>46612.608999999997</v>
      </c>
      <c r="D44" s="122">
        <f>SUM(D21,D31,D36,D41)</f>
        <v>56151.199999999997</v>
      </c>
      <c r="E44" s="122">
        <f>SUM(E21,E31,E36,E41)</f>
        <v>25502.859465878624</v>
      </c>
      <c r="F44" s="122">
        <f>SUM(F21,F31,F36,F41)</f>
        <v>29386.7</v>
      </c>
      <c r="G44" s="123">
        <f t="shared" si="2"/>
        <v>3883.8405341213765</v>
      </c>
      <c r="H44" s="228">
        <f t="shared" si="3"/>
        <v>115.22903947032972</v>
      </c>
      <c r="I44" s="220"/>
    </row>
    <row r="45" spans="1:9" s="47" customFormat="1">
      <c r="A45" s="69"/>
      <c r="B45" s="48"/>
      <c r="C45" s="48"/>
      <c r="D45" s="48"/>
      <c r="E45" s="48"/>
      <c r="F45" s="48"/>
      <c r="G45" s="48"/>
      <c r="H45" s="48"/>
      <c r="I45" s="48"/>
    </row>
    <row r="46" spans="1:9" s="47" customFormat="1">
      <c r="A46" s="69"/>
      <c r="B46" s="48"/>
      <c r="C46" s="48"/>
      <c r="D46" s="48"/>
      <c r="E46" s="48"/>
      <c r="F46" s="48"/>
      <c r="G46" s="48"/>
      <c r="H46" s="48"/>
      <c r="I46" s="48"/>
    </row>
    <row r="47" spans="1:9" s="3" customFormat="1" ht="27.75" customHeight="1">
      <c r="A47" s="58"/>
      <c r="B47" s="1"/>
      <c r="C47" s="260"/>
      <c r="D47" s="260"/>
      <c r="E47" s="82"/>
      <c r="F47" s="261"/>
      <c r="G47" s="261"/>
      <c r="H47" s="261"/>
    </row>
    <row r="48" spans="1:9" s="2" customFormat="1">
      <c r="A48" s="77"/>
      <c r="B48" s="3"/>
      <c r="C48" s="255"/>
      <c r="D48" s="255"/>
      <c r="E48" s="3"/>
      <c r="F48" s="265"/>
      <c r="G48" s="265"/>
      <c r="H48" s="265"/>
      <c r="I48" s="25"/>
    </row>
    <row r="49" spans="1:1" s="48" customFormat="1">
      <c r="A49" s="61"/>
    </row>
    <row r="50" spans="1:1" s="48" customFormat="1">
      <c r="A50" s="61"/>
    </row>
    <row r="51" spans="1:1" s="48" customFormat="1">
      <c r="A51" s="61"/>
    </row>
    <row r="52" spans="1:1" s="48" customFormat="1">
      <c r="A52" s="61"/>
    </row>
    <row r="53" spans="1:1" s="48" customFormat="1">
      <c r="A53" s="61"/>
    </row>
    <row r="54" spans="1:1" s="48" customFormat="1">
      <c r="A54" s="61"/>
    </row>
    <row r="55" spans="1:1" s="48" customFormat="1">
      <c r="A55" s="61"/>
    </row>
    <row r="56" spans="1:1" s="48" customFormat="1">
      <c r="A56" s="61"/>
    </row>
    <row r="57" spans="1:1" s="48" customFormat="1">
      <c r="A57" s="61"/>
    </row>
    <row r="58" spans="1:1" s="48" customFormat="1">
      <c r="A58" s="61"/>
    </row>
    <row r="59" spans="1:1" s="48" customFormat="1">
      <c r="A59" s="61"/>
    </row>
    <row r="60" spans="1:1" s="48" customFormat="1">
      <c r="A60" s="61"/>
    </row>
    <row r="61" spans="1:1" s="48" customFormat="1">
      <c r="A61" s="61"/>
    </row>
    <row r="62" spans="1:1" s="48" customFormat="1">
      <c r="A62" s="61"/>
    </row>
    <row r="63" spans="1:1" s="48" customFormat="1">
      <c r="A63" s="61"/>
    </row>
    <row r="64" spans="1:1" s="48" customFormat="1">
      <c r="A64" s="61"/>
    </row>
    <row r="65" spans="1:1" s="48" customFormat="1">
      <c r="A65" s="61"/>
    </row>
    <row r="66" spans="1:1" s="48" customFormat="1">
      <c r="A66" s="61"/>
    </row>
    <row r="67" spans="1:1" s="48" customFormat="1">
      <c r="A67" s="61"/>
    </row>
    <row r="68" spans="1:1" s="48" customFormat="1">
      <c r="A68" s="61"/>
    </row>
    <row r="69" spans="1:1" s="48" customFormat="1">
      <c r="A69" s="61"/>
    </row>
    <row r="70" spans="1:1" s="48" customFormat="1">
      <c r="A70" s="61"/>
    </row>
    <row r="71" spans="1:1" s="48" customFormat="1">
      <c r="A71" s="61"/>
    </row>
    <row r="72" spans="1:1" s="48" customFormat="1">
      <c r="A72" s="61"/>
    </row>
    <row r="73" spans="1:1" s="48" customFormat="1">
      <c r="A73" s="61"/>
    </row>
    <row r="74" spans="1:1" s="48" customFormat="1">
      <c r="A74" s="61"/>
    </row>
    <row r="75" spans="1:1" s="48" customFormat="1">
      <c r="A75" s="61"/>
    </row>
    <row r="76" spans="1:1" s="48" customFormat="1">
      <c r="A76" s="61"/>
    </row>
    <row r="77" spans="1:1" s="48" customFormat="1">
      <c r="A77" s="61"/>
    </row>
    <row r="78" spans="1:1" s="48" customFormat="1">
      <c r="A78" s="61"/>
    </row>
    <row r="79" spans="1:1" s="48" customFormat="1">
      <c r="A79" s="61"/>
    </row>
    <row r="80" spans="1:1" s="48" customFormat="1">
      <c r="A80" s="61"/>
    </row>
    <row r="81" spans="1:1" s="48" customFormat="1">
      <c r="A81" s="61"/>
    </row>
    <row r="82" spans="1:1" s="48" customFormat="1">
      <c r="A82" s="61"/>
    </row>
    <row r="83" spans="1:1" s="48" customFormat="1">
      <c r="A83" s="61"/>
    </row>
    <row r="84" spans="1:1" s="48" customFormat="1">
      <c r="A84" s="61"/>
    </row>
    <row r="85" spans="1:1" s="48" customFormat="1">
      <c r="A85" s="61"/>
    </row>
    <row r="86" spans="1:1" s="48" customFormat="1">
      <c r="A86" s="61"/>
    </row>
    <row r="87" spans="1:1" s="48" customFormat="1">
      <c r="A87" s="61"/>
    </row>
    <row r="88" spans="1:1" s="48" customFormat="1">
      <c r="A88" s="61"/>
    </row>
    <row r="89" spans="1:1" s="48" customFormat="1">
      <c r="A89" s="61"/>
    </row>
    <row r="90" spans="1:1" s="48" customFormat="1">
      <c r="A90" s="61"/>
    </row>
    <row r="91" spans="1:1" s="48" customFormat="1">
      <c r="A91" s="61"/>
    </row>
    <row r="92" spans="1:1" s="48" customFormat="1">
      <c r="A92" s="61"/>
    </row>
    <row r="93" spans="1:1" s="48" customFormat="1">
      <c r="A93" s="61"/>
    </row>
    <row r="94" spans="1:1" s="48" customFormat="1">
      <c r="A94" s="61"/>
    </row>
    <row r="95" spans="1:1" s="48" customFormat="1">
      <c r="A95" s="61"/>
    </row>
    <row r="96" spans="1:1" s="48" customFormat="1">
      <c r="A96" s="61"/>
    </row>
    <row r="97" spans="1:1" s="48" customFormat="1">
      <c r="A97" s="61"/>
    </row>
    <row r="98" spans="1:1" s="48" customFormat="1">
      <c r="A98" s="61"/>
    </row>
    <row r="99" spans="1:1" s="48" customFormat="1">
      <c r="A99" s="61"/>
    </row>
    <row r="100" spans="1:1" s="48" customFormat="1">
      <c r="A100" s="61"/>
    </row>
    <row r="101" spans="1:1" s="48" customFormat="1">
      <c r="A101" s="61"/>
    </row>
    <row r="102" spans="1:1" s="48" customFormat="1">
      <c r="A102" s="61"/>
    </row>
    <row r="103" spans="1:1" s="48" customFormat="1">
      <c r="A103" s="61"/>
    </row>
    <row r="104" spans="1:1" s="48" customFormat="1">
      <c r="A104" s="61"/>
    </row>
    <row r="105" spans="1:1" s="48" customFormat="1">
      <c r="A105" s="61"/>
    </row>
    <row r="106" spans="1:1" s="48" customFormat="1">
      <c r="A106" s="61"/>
    </row>
    <row r="107" spans="1:1" s="48" customFormat="1">
      <c r="A107" s="61"/>
    </row>
    <row r="108" spans="1:1" s="48" customFormat="1">
      <c r="A108" s="61"/>
    </row>
    <row r="109" spans="1:1" s="48" customFormat="1">
      <c r="A109" s="61"/>
    </row>
    <row r="110" spans="1:1" s="48" customFormat="1">
      <c r="A110" s="61"/>
    </row>
    <row r="111" spans="1:1" s="48" customFormat="1">
      <c r="A111" s="61"/>
    </row>
    <row r="112" spans="1:1" s="48" customFormat="1">
      <c r="A112" s="61"/>
    </row>
    <row r="113" spans="1:1" s="48" customFormat="1">
      <c r="A113" s="61"/>
    </row>
    <row r="114" spans="1:1" s="48" customFormat="1">
      <c r="A114" s="61"/>
    </row>
    <row r="115" spans="1:1" s="48" customFormat="1">
      <c r="A115" s="61"/>
    </row>
    <row r="116" spans="1:1" s="48" customFormat="1">
      <c r="A116" s="61"/>
    </row>
    <row r="117" spans="1:1" s="48" customFormat="1">
      <c r="A117" s="61"/>
    </row>
    <row r="118" spans="1:1" s="48" customFormat="1">
      <c r="A118" s="61"/>
    </row>
    <row r="119" spans="1:1" s="48" customFormat="1">
      <c r="A119" s="61"/>
    </row>
    <row r="120" spans="1:1" s="48" customFormat="1">
      <c r="A120" s="61"/>
    </row>
    <row r="121" spans="1:1" s="48" customFormat="1">
      <c r="A121" s="61"/>
    </row>
    <row r="122" spans="1:1" s="48" customFormat="1">
      <c r="A122" s="61"/>
    </row>
    <row r="123" spans="1:1" s="48" customFormat="1">
      <c r="A123" s="61"/>
    </row>
    <row r="124" spans="1:1" s="48" customFormat="1">
      <c r="A124" s="61"/>
    </row>
    <row r="125" spans="1:1" s="48" customFormat="1">
      <c r="A125" s="61"/>
    </row>
    <row r="126" spans="1:1" s="48" customFormat="1">
      <c r="A126" s="61"/>
    </row>
    <row r="127" spans="1:1" s="48" customFormat="1">
      <c r="A127" s="61"/>
    </row>
    <row r="128" spans="1:1" s="48" customFormat="1">
      <c r="A128" s="61"/>
    </row>
    <row r="129" spans="1:1" s="48" customFormat="1">
      <c r="A129" s="61"/>
    </row>
    <row r="130" spans="1:1" s="48" customFormat="1">
      <c r="A130" s="61"/>
    </row>
    <row r="131" spans="1:1" s="48" customFormat="1">
      <c r="A131" s="61"/>
    </row>
    <row r="132" spans="1:1" s="48" customFormat="1">
      <c r="A132" s="61"/>
    </row>
    <row r="133" spans="1:1" s="48" customFormat="1">
      <c r="A133" s="61"/>
    </row>
    <row r="134" spans="1:1" s="48" customFormat="1">
      <c r="A134" s="61"/>
    </row>
    <row r="135" spans="1:1" s="48" customFormat="1">
      <c r="A135" s="61"/>
    </row>
    <row r="136" spans="1:1" s="48" customFormat="1">
      <c r="A136" s="61"/>
    </row>
    <row r="137" spans="1:1" s="48" customFormat="1">
      <c r="A137" s="61"/>
    </row>
    <row r="138" spans="1:1" s="48" customFormat="1">
      <c r="A138" s="61"/>
    </row>
    <row r="139" spans="1:1" s="48" customFormat="1">
      <c r="A139" s="61"/>
    </row>
    <row r="140" spans="1:1" s="48" customFormat="1">
      <c r="A140" s="61"/>
    </row>
    <row r="141" spans="1:1" s="48" customFormat="1">
      <c r="A141" s="61"/>
    </row>
    <row r="142" spans="1:1" s="48" customFormat="1">
      <c r="A142" s="61"/>
    </row>
    <row r="143" spans="1:1" s="48" customFormat="1">
      <c r="A143" s="61"/>
    </row>
    <row r="144" spans="1:1" s="48" customFormat="1">
      <c r="A144" s="61"/>
    </row>
    <row r="145" spans="1:1" s="48" customFormat="1">
      <c r="A145" s="61"/>
    </row>
    <row r="146" spans="1:1" s="48" customFormat="1">
      <c r="A146" s="61"/>
    </row>
    <row r="147" spans="1:1" s="48" customFormat="1">
      <c r="A147" s="61"/>
    </row>
    <row r="148" spans="1:1" s="48" customFormat="1">
      <c r="A148" s="61"/>
    </row>
    <row r="149" spans="1:1" s="48" customFormat="1">
      <c r="A149" s="61"/>
    </row>
    <row r="150" spans="1:1" s="48" customFormat="1">
      <c r="A150" s="61"/>
    </row>
    <row r="151" spans="1:1" s="48" customFormat="1">
      <c r="A151" s="61"/>
    </row>
    <row r="152" spans="1:1" s="48" customFormat="1">
      <c r="A152" s="61"/>
    </row>
    <row r="153" spans="1:1" s="48" customFormat="1">
      <c r="A153" s="61"/>
    </row>
    <row r="154" spans="1:1" s="48" customFormat="1">
      <c r="A154" s="61"/>
    </row>
    <row r="155" spans="1:1" s="48" customFormat="1">
      <c r="A155" s="61"/>
    </row>
    <row r="156" spans="1:1" s="48" customFormat="1">
      <c r="A156" s="61"/>
    </row>
    <row r="157" spans="1:1" s="48" customFormat="1">
      <c r="A157" s="61"/>
    </row>
    <row r="158" spans="1:1" s="48" customFormat="1">
      <c r="A158" s="61"/>
    </row>
    <row r="159" spans="1:1" s="48" customFormat="1">
      <c r="A159" s="61"/>
    </row>
    <row r="160" spans="1:1" s="48" customFormat="1">
      <c r="A160" s="61"/>
    </row>
    <row r="161" spans="1:1" s="48" customFormat="1">
      <c r="A161" s="61"/>
    </row>
    <row r="162" spans="1:1" s="48" customFormat="1">
      <c r="A162" s="61"/>
    </row>
    <row r="163" spans="1:1" s="48" customFormat="1">
      <c r="A163" s="61"/>
    </row>
    <row r="164" spans="1:1" s="48" customFormat="1">
      <c r="A164" s="61"/>
    </row>
    <row r="165" spans="1:1" s="48" customFormat="1">
      <c r="A165" s="61"/>
    </row>
    <row r="166" spans="1:1" s="48" customFormat="1">
      <c r="A166" s="61"/>
    </row>
    <row r="167" spans="1:1" s="48" customFormat="1">
      <c r="A167" s="61"/>
    </row>
    <row r="168" spans="1:1" s="48" customFormat="1">
      <c r="A168" s="61"/>
    </row>
    <row r="169" spans="1:1" s="48" customFormat="1">
      <c r="A169" s="61"/>
    </row>
    <row r="170" spans="1:1" s="48" customFormat="1">
      <c r="A170" s="61"/>
    </row>
    <row r="171" spans="1:1" s="48" customFormat="1">
      <c r="A171" s="61"/>
    </row>
    <row r="172" spans="1:1" s="48" customFormat="1">
      <c r="A172" s="61"/>
    </row>
    <row r="173" spans="1:1" s="48" customFormat="1">
      <c r="A173" s="61"/>
    </row>
    <row r="174" spans="1:1" s="48" customFormat="1">
      <c r="A174" s="61"/>
    </row>
    <row r="175" spans="1:1" s="48" customFormat="1">
      <c r="A175" s="61"/>
    </row>
    <row r="176" spans="1:1" s="48" customFormat="1">
      <c r="A176" s="61"/>
    </row>
    <row r="177" spans="1:1" s="48" customFormat="1">
      <c r="A177" s="61"/>
    </row>
    <row r="178" spans="1:1" s="48" customFormat="1">
      <c r="A178" s="61"/>
    </row>
    <row r="179" spans="1:1" s="48" customFormat="1">
      <c r="A179" s="61"/>
    </row>
    <row r="180" spans="1:1" s="48" customFormat="1">
      <c r="A180" s="61"/>
    </row>
    <row r="181" spans="1:1" s="48" customFormat="1">
      <c r="A181" s="61"/>
    </row>
    <row r="182" spans="1:1" s="48" customFormat="1">
      <c r="A182" s="61"/>
    </row>
    <row r="183" spans="1:1" s="48" customFormat="1">
      <c r="A183" s="61"/>
    </row>
    <row r="184" spans="1:1" s="48" customFormat="1">
      <c r="A184" s="61"/>
    </row>
    <row r="185" spans="1:1" s="48" customFormat="1">
      <c r="A185" s="61"/>
    </row>
    <row r="186" spans="1:1" s="48" customFormat="1">
      <c r="A186" s="61"/>
    </row>
    <row r="187" spans="1:1" s="48" customFormat="1">
      <c r="A187" s="61"/>
    </row>
    <row r="188" spans="1:1" s="48" customFormat="1">
      <c r="A188" s="61"/>
    </row>
    <row r="189" spans="1:1" s="48" customFormat="1">
      <c r="A189" s="61"/>
    </row>
    <row r="190" spans="1:1" s="48" customFormat="1">
      <c r="A190" s="61"/>
    </row>
    <row r="191" spans="1:1" s="48" customFormat="1">
      <c r="A191" s="61"/>
    </row>
    <row r="192" spans="1:1" s="48" customFormat="1">
      <c r="A192" s="61"/>
    </row>
    <row r="193" spans="1:1" s="48" customFormat="1">
      <c r="A193" s="61"/>
    </row>
    <row r="194" spans="1:1" s="48" customFormat="1">
      <c r="A194" s="61"/>
    </row>
    <row r="195" spans="1:1" s="48" customFormat="1">
      <c r="A195" s="61"/>
    </row>
    <row r="196" spans="1:1" s="48" customFormat="1">
      <c r="A196" s="61"/>
    </row>
    <row r="197" spans="1:1" s="48" customFormat="1">
      <c r="A197" s="61"/>
    </row>
    <row r="198" spans="1:1" s="48" customFormat="1">
      <c r="A198" s="61"/>
    </row>
  </sheetData>
  <sheetProtection password="CC7B" sheet="1"/>
  <mergeCells count="12">
    <mergeCell ref="A1:H1"/>
    <mergeCell ref="C48:D48"/>
    <mergeCell ref="F48:H48"/>
    <mergeCell ref="A6:H6"/>
    <mergeCell ref="A20:H20"/>
    <mergeCell ref="C47:D47"/>
    <mergeCell ref="F47:H47"/>
    <mergeCell ref="A2:H2"/>
    <mergeCell ref="A3:A4"/>
    <mergeCell ref="B3:B4"/>
    <mergeCell ref="C3:D3"/>
    <mergeCell ref="E3:H3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6" fitToHeight="0" orientation="landscape" verticalDpi="300" r:id="rId1"/>
  <headerFooter alignWithMargins="0"/>
  <rowBreaks count="1" manualBreakCount="1">
    <brk id="19" max="7" man="1"/>
  </rowBreaks>
  <ignoredErrors>
    <ignoredError sqref="H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84"/>
  <sheetViews>
    <sheetView view="pageBreakPreview" zoomScale="75" zoomScaleNormal="7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80" sqref="A1:H80"/>
    </sheetView>
  </sheetViews>
  <sheetFormatPr defaultRowHeight="18.75"/>
  <cols>
    <col min="1" max="1" width="77" style="2" customWidth="1"/>
    <col min="2" max="2" width="14.140625" style="2" customWidth="1"/>
    <col min="3" max="3" width="17.5703125" style="2" customWidth="1"/>
    <col min="4" max="4" width="18.28515625" style="2" customWidth="1"/>
    <col min="5" max="5" width="16.7109375" style="2" customWidth="1"/>
    <col min="6" max="6" width="17" style="2" customWidth="1"/>
    <col min="7" max="7" width="15.28515625" style="2" customWidth="1"/>
    <col min="8" max="8" width="15" style="2" customWidth="1"/>
    <col min="9" max="9" width="11.28515625" style="2" customWidth="1"/>
    <col min="10" max="16384" width="9.140625" style="2"/>
  </cols>
  <sheetData>
    <row r="1" spans="1:9">
      <c r="A1" s="244" t="s">
        <v>251</v>
      </c>
      <c r="B1" s="244"/>
      <c r="C1" s="244"/>
      <c r="D1" s="244"/>
      <c r="E1" s="244"/>
      <c r="F1" s="244"/>
      <c r="G1" s="244"/>
      <c r="H1" s="244"/>
      <c r="I1" s="13"/>
    </row>
    <row r="2" spans="1:9">
      <c r="A2" s="21"/>
      <c r="B2" s="21"/>
      <c r="C2" s="21"/>
      <c r="D2" s="21"/>
      <c r="E2" s="21"/>
      <c r="F2" s="21"/>
      <c r="G2" s="21"/>
      <c r="H2" s="21"/>
      <c r="I2" s="21"/>
    </row>
    <row r="3" spans="1:9" ht="57.75" customHeight="1">
      <c r="A3" s="245" t="s">
        <v>180</v>
      </c>
      <c r="B3" s="270" t="s">
        <v>0</v>
      </c>
      <c r="C3" s="245" t="s">
        <v>308</v>
      </c>
      <c r="D3" s="245"/>
      <c r="E3" s="243" t="s">
        <v>444</v>
      </c>
      <c r="F3" s="243"/>
      <c r="G3" s="243"/>
      <c r="H3" s="243"/>
      <c r="I3" s="48"/>
    </row>
    <row r="4" spans="1:9" ht="38.25" customHeight="1">
      <c r="A4" s="245"/>
      <c r="B4" s="270"/>
      <c r="C4" s="7" t="s">
        <v>167</v>
      </c>
      <c r="D4" s="7" t="s">
        <v>168</v>
      </c>
      <c r="E4" s="7" t="s">
        <v>169</v>
      </c>
      <c r="F4" s="7" t="s">
        <v>160</v>
      </c>
      <c r="G4" s="72" t="s">
        <v>175</v>
      </c>
      <c r="H4" s="72" t="s">
        <v>176</v>
      </c>
      <c r="I4" s="54"/>
    </row>
    <row r="5" spans="1:9">
      <c r="A5" s="72">
        <v>1</v>
      </c>
      <c r="B5" s="139">
        <v>2</v>
      </c>
      <c r="C5" s="72">
        <v>3</v>
      </c>
      <c r="D5" s="139">
        <v>4</v>
      </c>
      <c r="E5" s="72">
        <v>5</v>
      </c>
      <c r="F5" s="139">
        <v>6</v>
      </c>
      <c r="G5" s="72">
        <v>7</v>
      </c>
      <c r="H5" s="139">
        <v>8</v>
      </c>
      <c r="I5" s="211"/>
    </row>
    <row r="6" spans="1:9">
      <c r="A6" s="166" t="s">
        <v>259</v>
      </c>
      <c r="B6" s="141"/>
      <c r="C6" s="141"/>
      <c r="D6" s="141"/>
      <c r="E6" s="141"/>
      <c r="F6" s="141"/>
      <c r="G6" s="141"/>
      <c r="H6" s="142"/>
      <c r="I6" s="218"/>
    </row>
    <row r="7" spans="1:9" s="60" customFormat="1" ht="33.75" customHeight="1">
      <c r="A7" s="150" t="s">
        <v>378</v>
      </c>
      <c r="B7" s="140">
        <v>3000</v>
      </c>
      <c r="C7" s="122">
        <f>SUM(C8:C9,C11:C13,C17)</f>
        <v>211018.5</v>
      </c>
      <c r="D7" s="122">
        <f>SUM(D8:D9,D11:D13,D17)</f>
        <v>234248.92800000001</v>
      </c>
      <c r="E7" s="122">
        <f>SUM(E8:E9,E11:E13,E17)</f>
        <v>132899.03943665759</v>
      </c>
      <c r="F7" s="122">
        <f>SUM(F8:F9,F11:F13,F17)</f>
        <v>121304.52799999999</v>
      </c>
      <c r="G7" s="123">
        <f>F7-E7</f>
        <v>-11594.511436657602</v>
      </c>
      <c r="H7" s="154">
        <f>(F7/E7)*100</f>
        <v>91.275699594364795</v>
      </c>
      <c r="I7" s="220"/>
    </row>
    <row r="8" spans="1:9" ht="18" customHeight="1">
      <c r="A8" s="8" t="s">
        <v>359</v>
      </c>
      <c r="B8" s="9">
        <v>3010</v>
      </c>
      <c r="C8" s="115">
        <v>125687.2</v>
      </c>
      <c r="D8" s="115">
        <v>117018.02800000002</v>
      </c>
      <c r="E8" s="115">
        <v>73674.104100000011</v>
      </c>
      <c r="F8" s="115">
        <v>56678.828000000001</v>
      </c>
      <c r="G8" s="115">
        <f>F8-E8</f>
        <v>-16995.27610000001</v>
      </c>
      <c r="H8" s="152">
        <f>(F8/E8)*100</f>
        <v>76.931818435237673</v>
      </c>
      <c r="I8" s="186"/>
    </row>
    <row r="9" spans="1:9" ht="18" customHeight="1">
      <c r="A9" s="8" t="s">
        <v>252</v>
      </c>
      <c r="B9" s="9">
        <v>3020</v>
      </c>
      <c r="C9" s="115">
        <v>0</v>
      </c>
      <c r="D9" s="115">
        <v>0</v>
      </c>
      <c r="E9" s="115">
        <v>0</v>
      </c>
      <c r="F9" s="115">
        <v>0</v>
      </c>
      <c r="G9" s="115">
        <f t="shared" ref="G9:G17" si="0">F9-E9</f>
        <v>0</v>
      </c>
      <c r="H9" s="152" t="e">
        <f t="shared" ref="H9:H17" si="1">(F9/E9)*100</f>
        <v>#DIV/0!</v>
      </c>
      <c r="I9" s="186"/>
    </row>
    <row r="10" spans="1:9" ht="18" customHeight="1">
      <c r="A10" s="8" t="s">
        <v>253</v>
      </c>
      <c r="B10" s="9">
        <v>3030</v>
      </c>
      <c r="C10" s="115">
        <v>0</v>
      </c>
      <c r="D10" s="115">
        <v>0</v>
      </c>
      <c r="E10" s="115">
        <v>0</v>
      </c>
      <c r="F10" s="115">
        <v>0</v>
      </c>
      <c r="G10" s="115">
        <f t="shared" si="0"/>
        <v>0</v>
      </c>
      <c r="H10" s="152" t="e">
        <f t="shared" si="1"/>
        <v>#DIV/0!</v>
      </c>
      <c r="I10" s="186"/>
    </row>
    <row r="11" spans="1:9" ht="18" customHeight="1">
      <c r="A11" s="8" t="s">
        <v>379</v>
      </c>
      <c r="B11" s="9">
        <v>3040</v>
      </c>
      <c r="C11" s="115">
        <v>84675.3</v>
      </c>
      <c r="D11" s="115">
        <v>116506.6</v>
      </c>
      <c r="E11" s="115">
        <v>58697.235336657577</v>
      </c>
      <c r="F11" s="115">
        <v>64163.8</v>
      </c>
      <c r="G11" s="115">
        <f t="shared" si="0"/>
        <v>5466.5646633424258</v>
      </c>
      <c r="H11" s="152">
        <f t="shared" si="1"/>
        <v>109.31315526530166</v>
      </c>
      <c r="I11" s="186"/>
    </row>
    <row r="12" spans="1:9" ht="18" customHeight="1">
      <c r="A12" s="8" t="s">
        <v>239</v>
      </c>
      <c r="B12" s="9">
        <v>3050</v>
      </c>
      <c r="C12" s="115">
        <v>155</v>
      </c>
      <c r="D12" s="115">
        <v>170</v>
      </c>
      <c r="E12" s="115">
        <v>60</v>
      </c>
      <c r="F12" s="115">
        <v>109</v>
      </c>
      <c r="G12" s="115">
        <f t="shared" si="0"/>
        <v>49</v>
      </c>
      <c r="H12" s="152">
        <f t="shared" si="1"/>
        <v>181.66666666666666</v>
      </c>
      <c r="I12" s="186"/>
    </row>
    <row r="13" spans="1:9" ht="20.100000000000001" customHeight="1">
      <c r="A13" s="8" t="s">
        <v>79</v>
      </c>
      <c r="B13" s="9">
        <v>3060</v>
      </c>
      <c r="C13" s="153">
        <f>SUM(C14:C16)</f>
        <v>0</v>
      </c>
      <c r="D13" s="153">
        <f>SUM(D14:D16)</f>
        <v>33.5</v>
      </c>
      <c r="E13" s="153">
        <f>SUM(E14:E16)</f>
        <v>0</v>
      </c>
      <c r="F13" s="153">
        <f>SUM(F14:F16)</f>
        <v>33.5</v>
      </c>
      <c r="G13" s="115">
        <f t="shared" si="0"/>
        <v>33.5</v>
      </c>
      <c r="H13" s="152" t="e">
        <f t="shared" si="1"/>
        <v>#DIV/0!</v>
      </c>
      <c r="I13" s="186"/>
    </row>
    <row r="14" spans="1:9" ht="18" customHeight="1">
      <c r="A14" s="8" t="s">
        <v>77</v>
      </c>
      <c r="B14" s="6">
        <v>3061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52" t="e">
        <f t="shared" si="1"/>
        <v>#DIV/0!</v>
      </c>
      <c r="I14" s="186"/>
    </row>
    <row r="15" spans="1:9" ht="18" customHeight="1">
      <c r="A15" s="8" t="s">
        <v>80</v>
      </c>
      <c r="B15" s="6">
        <v>3062</v>
      </c>
      <c r="C15" s="115">
        <v>0</v>
      </c>
      <c r="D15" s="115">
        <v>33.5</v>
      </c>
      <c r="E15" s="115">
        <v>0</v>
      </c>
      <c r="F15" s="115">
        <v>33.5</v>
      </c>
      <c r="G15" s="115">
        <f t="shared" si="0"/>
        <v>33.5</v>
      </c>
      <c r="H15" s="152" t="e">
        <f t="shared" si="1"/>
        <v>#DIV/0!</v>
      </c>
      <c r="I15" s="186"/>
    </row>
    <row r="16" spans="1:9" ht="18" customHeight="1">
      <c r="A16" s="8" t="s">
        <v>97</v>
      </c>
      <c r="B16" s="6">
        <v>3063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52" t="e">
        <f t="shared" si="1"/>
        <v>#DIV/0!</v>
      </c>
      <c r="I16" s="186"/>
    </row>
    <row r="17" spans="1:9" ht="18" customHeight="1">
      <c r="A17" s="8" t="s">
        <v>360</v>
      </c>
      <c r="B17" s="9">
        <v>3070</v>
      </c>
      <c r="C17" s="115">
        <v>501</v>
      </c>
      <c r="D17" s="115">
        <v>520.79999999999995</v>
      </c>
      <c r="E17" s="115">
        <v>467.7</v>
      </c>
      <c r="F17" s="115">
        <v>319.39999999999998</v>
      </c>
      <c r="G17" s="115">
        <f t="shared" si="0"/>
        <v>-148.30000000000001</v>
      </c>
      <c r="H17" s="152">
        <f t="shared" si="1"/>
        <v>68.291639940132569</v>
      </c>
      <c r="I17" s="186"/>
    </row>
    <row r="18" spans="1:9" ht="20.100000000000001" customHeight="1">
      <c r="A18" s="10" t="s">
        <v>380</v>
      </c>
      <c r="B18" s="11">
        <v>3100</v>
      </c>
      <c r="C18" s="122">
        <f>SUM(C19:C22,C26,C36,C37)</f>
        <v>-212075.258</v>
      </c>
      <c r="D18" s="122">
        <f>SUM(D19:D22,D26,D36,D37)</f>
        <v>-235019.93000000002</v>
      </c>
      <c r="E18" s="122">
        <f>SUM(E19:E22,E26,E36,E37)</f>
        <v>-128701.6542872383</v>
      </c>
      <c r="F18" s="122">
        <f>SUM(F19:F22,F26,F36,F37)</f>
        <v>-121543.73000000001</v>
      </c>
      <c r="G18" s="123">
        <f>F18-E18</f>
        <v>7157.9242872382893</v>
      </c>
      <c r="H18" s="154">
        <f>(F18/E18)*100</f>
        <v>94.438358755464691</v>
      </c>
      <c r="I18" s="220"/>
    </row>
    <row r="19" spans="1:9" ht="18" customHeight="1">
      <c r="A19" s="8" t="s">
        <v>241</v>
      </c>
      <c r="B19" s="9">
        <v>3110</v>
      </c>
      <c r="C19" s="115">
        <v>-82374.59</v>
      </c>
      <c r="D19" s="115">
        <v>-81208.800000000003</v>
      </c>
      <c r="E19" s="115">
        <v>-46079.238575631593</v>
      </c>
      <c r="F19" s="115">
        <v>-42793.8</v>
      </c>
      <c r="G19" s="115">
        <f>F19-E19</f>
        <v>3285.4385756315896</v>
      </c>
      <c r="H19" s="152">
        <f>(F19/E19)*100</f>
        <v>92.870024164485542</v>
      </c>
      <c r="I19" s="186"/>
    </row>
    <row r="20" spans="1:9" ht="18" customHeight="1">
      <c r="A20" s="8" t="s">
        <v>242</v>
      </c>
      <c r="B20" s="9">
        <v>3120</v>
      </c>
      <c r="C20" s="115">
        <v>-72447.900000000009</v>
      </c>
      <c r="D20" s="115">
        <v>-89862.6</v>
      </c>
      <c r="E20" s="115">
        <v>-49069.051475000007</v>
      </c>
      <c r="F20" s="115">
        <v>-47258.7</v>
      </c>
      <c r="G20" s="115">
        <f t="shared" ref="G20:G37" si="2">F20-E20</f>
        <v>1810.3514750000104</v>
      </c>
      <c r="H20" s="152">
        <f t="shared" ref="H20:H37" si="3">(F20/E20)*100</f>
        <v>96.310604300304519</v>
      </c>
      <c r="I20" s="186"/>
    </row>
    <row r="21" spans="1:9" ht="18" customHeight="1">
      <c r="A21" s="8" t="s">
        <v>6</v>
      </c>
      <c r="B21" s="9">
        <v>3130</v>
      </c>
      <c r="C21" s="115">
        <v>-18046.7</v>
      </c>
      <c r="D21" s="115">
        <v>-20751.3</v>
      </c>
      <c r="E21" s="115">
        <v>-12903.000000000002</v>
      </c>
      <c r="F21" s="115">
        <v>-10889.6</v>
      </c>
      <c r="G21" s="115">
        <f t="shared" si="2"/>
        <v>2013.4000000000015</v>
      </c>
      <c r="H21" s="152">
        <f t="shared" si="3"/>
        <v>84.395876927846231</v>
      </c>
      <c r="I21" s="186"/>
    </row>
    <row r="22" spans="1:9" ht="18" customHeight="1">
      <c r="A22" s="8" t="s">
        <v>78</v>
      </c>
      <c r="B22" s="9">
        <v>3140</v>
      </c>
      <c r="C22" s="153">
        <f>SUM(C23:C25)</f>
        <v>0</v>
      </c>
      <c r="D22" s="153">
        <f>SUM(D23:D25)</f>
        <v>0</v>
      </c>
      <c r="E22" s="153">
        <f>SUM(E23:E25)</f>
        <v>0</v>
      </c>
      <c r="F22" s="153">
        <f>SUM(F23:F25)</f>
        <v>0</v>
      </c>
      <c r="G22" s="115">
        <f t="shared" si="2"/>
        <v>0</v>
      </c>
      <c r="H22" s="152" t="e">
        <f t="shared" si="3"/>
        <v>#DIV/0!</v>
      </c>
      <c r="I22" s="186"/>
    </row>
    <row r="23" spans="1:9" ht="18" customHeight="1">
      <c r="A23" s="8" t="s">
        <v>77</v>
      </c>
      <c r="B23" s="6">
        <v>3141</v>
      </c>
      <c r="C23" s="115" t="s">
        <v>210</v>
      </c>
      <c r="D23" s="115" t="s">
        <v>210</v>
      </c>
      <c r="E23" s="115" t="s">
        <v>210</v>
      </c>
      <c r="F23" s="115" t="s">
        <v>210</v>
      </c>
      <c r="G23" s="115" t="e">
        <f t="shared" si="2"/>
        <v>#VALUE!</v>
      </c>
      <c r="H23" s="152" t="e">
        <f t="shared" si="3"/>
        <v>#VALUE!</v>
      </c>
      <c r="I23" s="186"/>
    </row>
    <row r="24" spans="1:9" ht="18" customHeight="1">
      <c r="A24" s="8" t="s">
        <v>80</v>
      </c>
      <c r="B24" s="6">
        <v>3142</v>
      </c>
      <c r="C24" s="115" t="s">
        <v>210</v>
      </c>
      <c r="D24" s="115" t="s">
        <v>210</v>
      </c>
      <c r="E24" s="115" t="s">
        <v>210</v>
      </c>
      <c r="F24" s="115" t="s">
        <v>210</v>
      </c>
      <c r="G24" s="115" t="e">
        <f t="shared" si="2"/>
        <v>#VALUE!</v>
      </c>
      <c r="H24" s="152" t="e">
        <f t="shared" si="3"/>
        <v>#VALUE!</v>
      </c>
      <c r="I24" s="186"/>
    </row>
    <row r="25" spans="1:9" ht="18" customHeight="1">
      <c r="A25" s="8" t="s">
        <v>97</v>
      </c>
      <c r="B25" s="6">
        <v>3143</v>
      </c>
      <c r="C25" s="115" t="s">
        <v>210</v>
      </c>
      <c r="D25" s="115" t="s">
        <v>210</v>
      </c>
      <c r="E25" s="115" t="s">
        <v>210</v>
      </c>
      <c r="F25" s="115" t="s">
        <v>210</v>
      </c>
      <c r="G25" s="115" t="e">
        <f t="shared" si="2"/>
        <v>#VALUE!</v>
      </c>
      <c r="H25" s="152" t="e">
        <f t="shared" si="3"/>
        <v>#VALUE!</v>
      </c>
      <c r="I25" s="186"/>
    </row>
    <row r="26" spans="1:9" ht="36" customHeight="1">
      <c r="A26" s="8" t="s">
        <v>417</v>
      </c>
      <c r="B26" s="9">
        <v>3150</v>
      </c>
      <c r="C26" s="153">
        <f>SUM(C27:C32,C35)</f>
        <v>-38339.067999999999</v>
      </c>
      <c r="D26" s="153">
        <f>SUM(D27:D32,D35)</f>
        <v>-42043.23</v>
      </c>
      <c r="E26" s="153">
        <f>SUM(E27:E32,E35)</f>
        <v>-20220.564236606697</v>
      </c>
      <c r="F26" s="153">
        <f>SUM(F27:F32,F35)</f>
        <v>-19943.030000000002</v>
      </c>
      <c r="G26" s="115">
        <f t="shared" si="2"/>
        <v>277.53423660669432</v>
      </c>
      <c r="H26" s="152">
        <f t="shared" si="3"/>
        <v>98.627465419069495</v>
      </c>
      <c r="I26" s="186"/>
    </row>
    <row r="27" spans="1:9" ht="18" customHeight="1">
      <c r="A27" s="8" t="s">
        <v>243</v>
      </c>
      <c r="B27" s="6">
        <v>3151</v>
      </c>
      <c r="C27" s="115">
        <v>-8303</v>
      </c>
      <c r="D27" s="115">
        <v>-8870</v>
      </c>
      <c r="E27" s="115">
        <v>-132.75429087862557</v>
      </c>
      <c r="F27" s="115">
        <v>-2611.5</v>
      </c>
      <c r="G27" s="115">
        <f t="shared" si="2"/>
        <v>-2478.7457091213746</v>
      </c>
      <c r="H27" s="152">
        <f t="shared" si="3"/>
        <v>1967.1680536395158</v>
      </c>
      <c r="I27" s="186"/>
    </row>
    <row r="28" spans="1:9" ht="18" customHeight="1">
      <c r="A28" s="8" t="s">
        <v>244</v>
      </c>
      <c r="B28" s="6">
        <v>3152</v>
      </c>
      <c r="C28" s="115">
        <v>-7993.0999999999995</v>
      </c>
      <c r="D28" s="115">
        <v>-8155.3000000000011</v>
      </c>
      <c r="E28" s="115">
        <v>-6433.0254207280686</v>
      </c>
      <c r="F28" s="115">
        <v>-4254.8</v>
      </c>
      <c r="G28" s="115">
        <f t="shared" si="2"/>
        <v>2178.2254207280685</v>
      </c>
      <c r="H28" s="152">
        <f t="shared" si="3"/>
        <v>66.139953159371416</v>
      </c>
      <c r="I28" s="186"/>
    </row>
    <row r="29" spans="1:9" ht="18" customHeight="1">
      <c r="A29" s="8" t="s">
        <v>72</v>
      </c>
      <c r="B29" s="6">
        <v>3153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H29" s="152" t="e">
        <f t="shared" si="3"/>
        <v>#DIV/0!</v>
      </c>
      <c r="I29" s="186"/>
    </row>
    <row r="30" spans="1:9" ht="18" customHeight="1">
      <c r="A30" s="8" t="s">
        <v>245</v>
      </c>
      <c r="B30" s="6">
        <v>3154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  <c r="H30" s="152" t="e">
        <f t="shared" si="3"/>
        <v>#DIV/0!</v>
      </c>
      <c r="I30" s="186"/>
    </row>
    <row r="31" spans="1:9" ht="18" customHeight="1">
      <c r="A31" s="8" t="s">
        <v>71</v>
      </c>
      <c r="B31" s="6">
        <v>3155</v>
      </c>
      <c r="C31" s="115">
        <v>-15477.800000000001</v>
      </c>
      <c r="D31" s="115">
        <v>-18844.900000000001</v>
      </c>
      <c r="E31" s="115">
        <v>-10321.400000000001</v>
      </c>
      <c r="F31" s="115">
        <v>-10108.6</v>
      </c>
      <c r="G31" s="115">
        <f t="shared" si="2"/>
        <v>212.80000000000109</v>
      </c>
      <c r="H31" s="152">
        <f t="shared" si="3"/>
        <v>97.938264188966599</v>
      </c>
      <c r="I31" s="186"/>
    </row>
    <row r="32" spans="1:9" ht="18" customHeight="1">
      <c r="A32" s="8" t="s">
        <v>381</v>
      </c>
      <c r="B32" s="6">
        <v>3156</v>
      </c>
      <c r="C32" s="153">
        <f>SUM(C33:C34)</f>
        <v>0</v>
      </c>
      <c r="D32" s="153">
        <f>SUM(D33:D34)</f>
        <v>0</v>
      </c>
      <c r="E32" s="153">
        <f>SUM(E33:E34)</f>
        <v>0</v>
      </c>
      <c r="F32" s="153">
        <f>SUM(F33:F34)</f>
        <v>0</v>
      </c>
      <c r="G32" s="115">
        <f t="shared" si="2"/>
        <v>0</v>
      </c>
      <c r="H32" s="152" t="e">
        <f t="shared" si="3"/>
        <v>#DIV/0!</v>
      </c>
      <c r="I32" s="186"/>
    </row>
    <row r="33" spans="1:9" ht="38.25" customHeight="1">
      <c r="A33" s="8" t="s">
        <v>324</v>
      </c>
      <c r="B33" s="6" t="s">
        <v>418</v>
      </c>
      <c r="C33" s="115" t="s">
        <v>210</v>
      </c>
      <c r="D33" s="115" t="s">
        <v>210</v>
      </c>
      <c r="E33" s="115" t="s">
        <v>210</v>
      </c>
      <c r="F33" s="115" t="s">
        <v>210</v>
      </c>
      <c r="G33" s="115" t="e">
        <f t="shared" si="2"/>
        <v>#VALUE!</v>
      </c>
      <c r="H33" s="152" t="e">
        <f t="shared" si="3"/>
        <v>#VALUE!</v>
      </c>
      <c r="I33" s="186"/>
    </row>
    <row r="34" spans="1:9" ht="55.5" customHeight="1">
      <c r="A34" s="8" t="s">
        <v>426</v>
      </c>
      <c r="B34" s="6" t="s">
        <v>419</v>
      </c>
      <c r="C34" s="115" t="s">
        <v>210</v>
      </c>
      <c r="D34" s="115" t="s">
        <v>210</v>
      </c>
      <c r="E34" s="115" t="s">
        <v>210</v>
      </c>
      <c r="F34" s="115" t="s">
        <v>210</v>
      </c>
      <c r="G34" s="115" t="e">
        <f t="shared" si="2"/>
        <v>#VALUE!</v>
      </c>
      <c r="H34" s="152" t="e">
        <f t="shared" si="3"/>
        <v>#VALUE!</v>
      </c>
      <c r="I34" s="186"/>
    </row>
    <row r="35" spans="1:9" ht="18" customHeight="1">
      <c r="A35" s="8" t="s">
        <v>393</v>
      </c>
      <c r="B35" s="6">
        <v>3157</v>
      </c>
      <c r="C35" s="115">
        <v>-6565.1680000000006</v>
      </c>
      <c r="D35" s="115">
        <v>-6173.03</v>
      </c>
      <c r="E35" s="115">
        <v>-3333.3845249999999</v>
      </c>
      <c r="F35" s="115">
        <v>-2968.13</v>
      </c>
      <c r="G35" s="115">
        <f t="shared" si="2"/>
        <v>365.25452499999983</v>
      </c>
      <c r="H35" s="152">
        <f t="shared" si="3"/>
        <v>89.042532529306683</v>
      </c>
      <c r="I35" s="186"/>
    </row>
    <row r="36" spans="1:9" ht="18" customHeight="1">
      <c r="A36" s="8" t="s">
        <v>246</v>
      </c>
      <c r="B36" s="9">
        <v>3160</v>
      </c>
      <c r="C36" s="115">
        <v>0</v>
      </c>
      <c r="D36" s="115">
        <v>0</v>
      </c>
      <c r="E36" s="115">
        <v>0</v>
      </c>
      <c r="F36" s="115">
        <v>0</v>
      </c>
      <c r="G36" s="115">
        <f t="shared" si="2"/>
        <v>0</v>
      </c>
      <c r="H36" s="152" t="e">
        <f t="shared" si="3"/>
        <v>#DIV/0!</v>
      </c>
      <c r="I36" s="186"/>
    </row>
    <row r="37" spans="1:9" ht="18" customHeight="1">
      <c r="A37" s="8" t="s">
        <v>382</v>
      </c>
      <c r="B37" s="9">
        <v>3170</v>
      </c>
      <c r="C37" s="115">
        <v>-867</v>
      </c>
      <c r="D37" s="115">
        <v>-1154</v>
      </c>
      <c r="E37" s="115">
        <v>-429.8</v>
      </c>
      <c r="F37" s="115">
        <v>-658.6</v>
      </c>
      <c r="G37" s="115">
        <f t="shared" si="2"/>
        <v>-228.8</v>
      </c>
      <c r="H37" s="152">
        <f t="shared" si="3"/>
        <v>153.23406235458353</v>
      </c>
      <c r="I37" s="186"/>
    </row>
    <row r="38" spans="1:9" ht="20.100000000000001" customHeight="1">
      <c r="A38" s="10" t="s">
        <v>256</v>
      </c>
      <c r="B38" s="11">
        <v>3195</v>
      </c>
      <c r="C38" s="122">
        <f>SUM(C7,C18)</f>
        <v>-1056.7580000000016</v>
      </c>
      <c r="D38" s="122">
        <f>SUM(D7,D18)</f>
        <v>-771.00200000000768</v>
      </c>
      <c r="E38" s="122">
        <f>SUM(E7,E18)</f>
        <v>4197.3851494192932</v>
      </c>
      <c r="F38" s="122">
        <f>SUM(F7,F18)</f>
        <v>-239.20200000001932</v>
      </c>
      <c r="G38" s="123">
        <f>F38-E38</f>
        <v>-4436.5871494193125</v>
      </c>
      <c r="H38" s="154">
        <f>(F38/E38)*100</f>
        <v>-5.6988337139638672</v>
      </c>
      <c r="I38" s="220"/>
    </row>
    <row r="39" spans="1:9" ht="20.100000000000001" customHeight="1">
      <c r="A39" s="166" t="s">
        <v>260</v>
      </c>
      <c r="B39" s="141"/>
      <c r="C39" s="141"/>
      <c r="D39" s="267"/>
      <c r="E39" s="268"/>
      <c r="F39" s="268"/>
      <c r="G39" s="268"/>
      <c r="H39" s="269"/>
      <c r="I39" s="221"/>
    </row>
    <row r="40" spans="1:9" ht="20.100000000000001" customHeight="1">
      <c r="A40" s="150" t="s">
        <v>383</v>
      </c>
      <c r="B40" s="140">
        <v>3200</v>
      </c>
      <c r="C40" s="122">
        <f>SUM(C41,C43:C47)</f>
        <v>28070.127</v>
      </c>
      <c r="D40" s="122">
        <f>SUM(D41,D43:D47)</f>
        <v>20278.5</v>
      </c>
      <c r="E40" s="122">
        <f>SUM(E41,E43:E47)</f>
        <v>22850.9</v>
      </c>
      <c r="F40" s="122">
        <f>SUM(F41,F43:F47)</f>
        <v>20101.7</v>
      </c>
      <c r="G40" s="123">
        <f>F40-E40</f>
        <v>-2749.2000000000007</v>
      </c>
      <c r="H40" s="154">
        <f>(F40/E40)*100</f>
        <v>87.968964023298852</v>
      </c>
      <c r="I40" s="220"/>
    </row>
    <row r="41" spans="1:9" ht="18" customHeight="1">
      <c r="A41" s="8" t="s">
        <v>384</v>
      </c>
      <c r="B41" s="6">
        <v>3210</v>
      </c>
      <c r="C41" s="115"/>
      <c r="D41" s="115"/>
      <c r="E41" s="115"/>
      <c r="F41" s="115"/>
      <c r="G41" s="115">
        <f>F41-E41</f>
        <v>0</v>
      </c>
      <c r="H41" s="152" t="e">
        <f>(F41/E41)*100</f>
        <v>#DIV/0!</v>
      </c>
      <c r="I41" s="186"/>
    </row>
    <row r="42" spans="1:9" ht="18" customHeight="1">
      <c r="A42" s="8" t="s">
        <v>385</v>
      </c>
      <c r="B42" s="9">
        <v>3215</v>
      </c>
      <c r="C42" s="115"/>
      <c r="D42" s="115"/>
      <c r="E42" s="115"/>
      <c r="F42" s="115"/>
      <c r="G42" s="115">
        <f t="shared" ref="G42:G47" si="4">F42-E42</f>
        <v>0</v>
      </c>
      <c r="H42" s="152" t="e">
        <f t="shared" ref="H42:H47" si="5">(F42/E42)*100</f>
        <v>#DIV/0!</v>
      </c>
      <c r="I42" s="186"/>
    </row>
    <row r="43" spans="1:9" ht="18" customHeight="1">
      <c r="A43" s="8" t="s">
        <v>386</v>
      </c>
      <c r="B43" s="9">
        <v>3220</v>
      </c>
      <c r="C43" s="115"/>
      <c r="D43" s="115"/>
      <c r="E43" s="115"/>
      <c r="F43" s="115"/>
      <c r="G43" s="115">
        <f t="shared" si="4"/>
        <v>0</v>
      </c>
      <c r="H43" s="152" t="e">
        <f t="shared" si="5"/>
        <v>#DIV/0!</v>
      </c>
      <c r="I43" s="186"/>
    </row>
    <row r="44" spans="1:9" ht="18" customHeight="1">
      <c r="A44" s="8" t="s">
        <v>387</v>
      </c>
      <c r="B44" s="9">
        <v>3225</v>
      </c>
      <c r="C44" s="115"/>
      <c r="D44" s="115"/>
      <c r="E44" s="115"/>
      <c r="F44" s="115"/>
      <c r="G44" s="115">
        <f t="shared" si="4"/>
        <v>0</v>
      </c>
      <c r="H44" s="152" t="e">
        <f t="shared" si="5"/>
        <v>#DIV/0!</v>
      </c>
      <c r="I44" s="186"/>
    </row>
    <row r="45" spans="1:9" ht="18" customHeight="1">
      <c r="A45" s="8" t="s">
        <v>388</v>
      </c>
      <c r="B45" s="9">
        <v>3230</v>
      </c>
      <c r="C45" s="115"/>
      <c r="D45" s="115"/>
      <c r="E45" s="115"/>
      <c r="F45" s="115"/>
      <c r="G45" s="115">
        <f t="shared" si="4"/>
        <v>0</v>
      </c>
      <c r="H45" s="152" t="e">
        <f t="shared" si="5"/>
        <v>#DIV/0!</v>
      </c>
      <c r="I45" s="186"/>
    </row>
    <row r="46" spans="1:9" ht="18" customHeight="1">
      <c r="A46" s="8" t="s">
        <v>420</v>
      </c>
      <c r="B46" s="9">
        <v>3235</v>
      </c>
      <c r="C46" s="115"/>
      <c r="D46" s="115"/>
      <c r="E46" s="115"/>
      <c r="F46" s="115"/>
      <c r="G46" s="115">
        <f t="shared" si="4"/>
        <v>0</v>
      </c>
      <c r="H46" s="152" t="e">
        <f t="shared" si="5"/>
        <v>#DIV/0!</v>
      </c>
      <c r="I46" s="186"/>
    </row>
    <row r="47" spans="1:9" ht="18" customHeight="1">
      <c r="A47" s="8" t="s">
        <v>360</v>
      </c>
      <c r="B47" s="9">
        <v>3240</v>
      </c>
      <c r="C47" s="115">
        <v>28070.127</v>
      </c>
      <c r="D47" s="115">
        <v>20278.5</v>
      </c>
      <c r="E47" s="115">
        <v>22850.9</v>
      </c>
      <c r="F47" s="115">
        <v>20101.7</v>
      </c>
      <c r="G47" s="115">
        <f t="shared" si="4"/>
        <v>-2749.2000000000007</v>
      </c>
      <c r="H47" s="152">
        <f t="shared" si="5"/>
        <v>87.968964023298852</v>
      </c>
      <c r="I47" s="186"/>
    </row>
    <row r="48" spans="1:9" ht="20.100000000000001" customHeight="1">
      <c r="A48" s="10" t="s">
        <v>389</v>
      </c>
      <c r="B48" s="11">
        <v>3255</v>
      </c>
      <c r="C48" s="122">
        <f>SUM(C49,C51,C55,C56)</f>
        <v>-28306.100000000002</v>
      </c>
      <c r="D48" s="122">
        <f>SUM(D49,D51,D55,D56)</f>
        <v>-771.4</v>
      </c>
      <c r="E48" s="122">
        <f>SUM(E49,E51,E55,E56)</f>
        <v>-3124.1000000000004</v>
      </c>
      <c r="F48" s="122">
        <f>SUM(F49,F51,F55,F56)</f>
        <v>-321.5</v>
      </c>
      <c r="G48" s="123">
        <f>F48-E48</f>
        <v>2802.6000000000004</v>
      </c>
      <c r="H48" s="154">
        <f>(F48/E48)*100</f>
        <v>10.290963797573701</v>
      </c>
      <c r="I48" s="220"/>
    </row>
    <row r="49" spans="1:9" ht="18" customHeight="1">
      <c r="A49" s="8" t="s">
        <v>390</v>
      </c>
      <c r="B49" s="9">
        <v>3260</v>
      </c>
      <c r="C49" s="115">
        <v>0</v>
      </c>
      <c r="D49" s="115">
        <v>0</v>
      </c>
      <c r="E49" s="115">
        <v>0</v>
      </c>
      <c r="F49" s="115">
        <v>0</v>
      </c>
      <c r="G49" s="115">
        <f>F49-E49</f>
        <v>0</v>
      </c>
      <c r="H49" s="152" t="e">
        <f>(F49/E49)*100</f>
        <v>#DIV/0!</v>
      </c>
      <c r="I49" s="186"/>
    </row>
    <row r="50" spans="1:9" ht="18" customHeight="1">
      <c r="A50" s="8" t="s">
        <v>391</v>
      </c>
      <c r="B50" s="9">
        <v>3265</v>
      </c>
      <c r="C50" s="115">
        <v>0</v>
      </c>
      <c r="D50" s="115">
        <v>0</v>
      </c>
      <c r="E50" s="115">
        <v>0</v>
      </c>
      <c r="F50" s="115">
        <v>0</v>
      </c>
      <c r="G50" s="115">
        <f t="shared" ref="G50:G56" si="6">F50-E50</f>
        <v>0</v>
      </c>
      <c r="H50" s="152" t="e">
        <f t="shared" ref="H50:H56" si="7">(F50/E50)*100</f>
        <v>#DIV/0!</v>
      </c>
      <c r="I50" s="186"/>
    </row>
    <row r="51" spans="1:9" ht="18" customHeight="1">
      <c r="A51" s="8" t="s">
        <v>396</v>
      </c>
      <c r="B51" s="9">
        <v>3270</v>
      </c>
      <c r="C51" s="115">
        <v>-26625.100000000002</v>
      </c>
      <c r="D51" s="115">
        <v>-771.4</v>
      </c>
      <c r="E51" s="115">
        <v>-3124.1000000000004</v>
      </c>
      <c r="F51" s="115">
        <v>-321.5</v>
      </c>
      <c r="G51" s="115">
        <f t="shared" si="6"/>
        <v>2802.6000000000004</v>
      </c>
      <c r="H51" s="152">
        <f t="shared" si="7"/>
        <v>10.290963797573701</v>
      </c>
      <c r="I51" s="186"/>
    </row>
    <row r="52" spans="1:9" ht="18" customHeight="1">
      <c r="A52" s="8" t="s">
        <v>397</v>
      </c>
      <c r="B52" s="9" t="s">
        <v>398</v>
      </c>
      <c r="C52" s="115">
        <v>-63</v>
      </c>
      <c r="D52" s="115">
        <v>-20363</v>
      </c>
      <c r="E52" s="115">
        <v>-20057</v>
      </c>
      <c r="F52" s="115">
        <v>-19882</v>
      </c>
      <c r="G52" s="115">
        <f t="shared" si="6"/>
        <v>175</v>
      </c>
      <c r="H52" s="152">
        <f t="shared" si="7"/>
        <v>99.127486663010416</v>
      </c>
      <c r="I52" s="186"/>
    </row>
    <row r="53" spans="1:9" ht="18" customHeight="1">
      <c r="A53" s="8" t="s">
        <v>399</v>
      </c>
      <c r="B53" s="9" t="s">
        <v>400</v>
      </c>
      <c r="C53" s="115">
        <v>0</v>
      </c>
      <c r="D53" s="115">
        <v>0</v>
      </c>
      <c r="E53" s="115">
        <v>0</v>
      </c>
      <c r="F53" s="115">
        <v>0</v>
      </c>
      <c r="G53" s="115">
        <f t="shared" si="6"/>
        <v>0</v>
      </c>
      <c r="H53" s="152" t="e">
        <f t="shared" si="7"/>
        <v>#DIV/0!</v>
      </c>
      <c r="I53" s="186"/>
    </row>
    <row r="54" spans="1:9" ht="18" customHeight="1">
      <c r="A54" s="8" t="s">
        <v>401</v>
      </c>
      <c r="B54" s="9" t="s">
        <v>402</v>
      </c>
      <c r="C54" s="115">
        <v>0</v>
      </c>
      <c r="D54" s="115">
        <v>0</v>
      </c>
      <c r="E54" s="115">
        <v>0</v>
      </c>
      <c r="F54" s="115">
        <v>0</v>
      </c>
      <c r="G54" s="115">
        <f t="shared" si="6"/>
        <v>0</v>
      </c>
      <c r="H54" s="152" t="e">
        <f t="shared" si="7"/>
        <v>#DIV/0!</v>
      </c>
      <c r="I54" s="186"/>
    </row>
    <row r="55" spans="1:9" ht="18" customHeight="1">
      <c r="A55" s="8" t="s">
        <v>392</v>
      </c>
      <c r="B55" s="9">
        <v>3280</v>
      </c>
      <c r="C55" s="115">
        <v>0</v>
      </c>
      <c r="D55" s="115">
        <v>0</v>
      </c>
      <c r="E55" s="115">
        <v>0</v>
      </c>
      <c r="F55" s="115">
        <v>0</v>
      </c>
      <c r="G55" s="115">
        <f t="shared" si="6"/>
        <v>0</v>
      </c>
      <c r="H55" s="152" t="e">
        <f t="shared" si="7"/>
        <v>#DIV/0!</v>
      </c>
      <c r="I55" s="186"/>
    </row>
    <row r="56" spans="1:9" ht="18" customHeight="1">
      <c r="A56" s="8" t="s">
        <v>393</v>
      </c>
      <c r="B56" s="9">
        <v>3290</v>
      </c>
      <c r="C56" s="115">
        <v>-1681</v>
      </c>
      <c r="D56" s="115">
        <v>0</v>
      </c>
      <c r="E56" s="115">
        <v>0</v>
      </c>
      <c r="F56" s="115">
        <v>0</v>
      </c>
      <c r="G56" s="115">
        <f t="shared" si="6"/>
        <v>0</v>
      </c>
      <c r="H56" s="152" t="e">
        <f t="shared" si="7"/>
        <v>#DIV/0!</v>
      </c>
      <c r="I56" s="186"/>
    </row>
    <row r="57" spans="1:9" ht="20.100000000000001" customHeight="1">
      <c r="A57" s="151" t="s">
        <v>116</v>
      </c>
      <c r="B57" s="143">
        <v>3295</v>
      </c>
      <c r="C57" s="191">
        <f>SUM(C40,C48)</f>
        <v>-235.97300000000178</v>
      </c>
      <c r="D57" s="191">
        <f>SUM(D40,D48)</f>
        <v>19507.099999999999</v>
      </c>
      <c r="E57" s="191">
        <f>SUM(E40,E48)</f>
        <v>19726.800000000003</v>
      </c>
      <c r="F57" s="191">
        <f>SUM(F40,F48)</f>
        <v>19780.2</v>
      </c>
      <c r="G57" s="192">
        <f>F57-E57</f>
        <v>53.399999999997817</v>
      </c>
      <c r="H57" s="193">
        <f>(F57/E57)*100</f>
        <v>100.27069773100553</v>
      </c>
      <c r="I57" s="220"/>
    </row>
    <row r="58" spans="1:9" ht="20.100000000000001" customHeight="1">
      <c r="A58" s="166" t="s">
        <v>261</v>
      </c>
      <c r="B58" s="141"/>
      <c r="C58" s="141"/>
      <c r="D58" s="141"/>
      <c r="E58" s="141"/>
      <c r="F58" s="141"/>
      <c r="G58" s="137"/>
      <c r="H58" s="195"/>
      <c r="I58" s="186"/>
    </row>
    <row r="59" spans="1:9" ht="20.100000000000001" customHeight="1">
      <c r="A59" s="150" t="s">
        <v>240</v>
      </c>
      <c r="B59" s="140">
        <v>3300</v>
      </c>
      <c r="C59" s="129">
        <f>SUM(C60,C61,C65)</f>
        <v>38465</v>
      </c>
      <c r="D59" s="129">
        <f>SUM(D60,D61,D65)</f>
        <v>44522</v>
      </c>
      <c r="E59" s="129">
        <f>SUM(E60,E61,E65)</f>
        <v>43582</v>
      </c>
      <c r="F59" s="129">
        <f>SUM(F60,F61,F65)</f>
        <v>44522</v>
      </c>
      <c r="G59" s="138">
        <f t="shared" ref="G59:G67" si="8">F59-E59</f>
        <v>940</v>
      </c>
      <c r="H59" s="194">
        <f t="shared" ref="H59:H67" si="9">(F59/E59)*100</f>
        <v>102.15685374695975</v>
      </c>
      <c r="I59" s="220"/>
    </row>
    <row r="60" spans="1:9" ht="18" customHeight="1">
      <c r="A60" s="8" t="s">
        <v>254</v>
      </c>
      <c r="B60" s="9">
        <v>3305</v>
      </c>
      <c r="C60" s="115"/>
      <c r="D60" s="115"/>
      <c r="E60" s="115"/>
      <c r="F60" s="115"/>
      <c r="G60" s="115">
        <f t="shared" si="8"/>
        <v>0</v>
      </c>
      <c r="H60" s="152" t="e">
        <f t="shared" si="9"/>
        <v>#DIV/0!</v>
      </c>
      <c r="I60" s="186"/>
    </row>
    <row r="61" spans="1:9" ht="18" customHeight="1">
      <c r="A61" s="8" t="s">
        <v>247</v>
      </c>
      <c r="B61" s="9">
        <v>3310</v>
      </c>
      <c r="C61" s="153">
        <f>SUM(C62:C64)</f>
        <v>0</v>
      </c>
      <c r="D61" s="153">
        <f>SUM(D62:D64)</f>
        <v>44522</v>
      </c>
      <c r="E61" s="153">
        <f>SUM(E62:E64)</f>
        <v>43582</v>
      </c>
      <c r="F61" s="153">
        <f>SUM(F62:F64)</f>
        <v>44522</v>
      </c>
      <c r="G61" s="115">
        <f t="shared" si="8"/>
        <v>940</v>
      </c>
      <c r="H61" s="152">
        <f t="shared" si="9"/>
        <v>102.15685374695975</v>
      </c>
      <c r="I61" s="186"/>
    </row>
    <row r="62" spans="1:9" ht="18" customHeight="1">
      <c r="A62" s="8" t="s">
        <v>77</v>
      </c>
      <c r="B62" s="6">
        <v>3311</v>
      </c>
      <c r="C62" s="115">
        <v>0</v>
      </c>
      <c r="D62" s="115">
        <v>44522</v>
      </c>
      <c r="E62" s="115">
        <v>43582</v>
      </c>
      <c r="F62" s="115">
        <v>44522</v>
      </c>
      <c r="G62" s="115">
        <f t="shared" si="8"/>
        <v>940</v>
      </c>
      <c r="H62" s="152">
        <f t="shared" si="9"/>
        <v>102.15685374695975</v>
      </c>
      <c r="I62" s="186"/>
    </row>
    <row r="63" spans="1:9" ht="18" customHeight="1">
      <c r="A63" s="8" t="s">
        <v>80</v>
      </c>
      <c r="B63" s="6">
        <v>3312</v>
      </c>
      <c r="C63" s="115"/>
      <c r="D63" s="115"/>
      <c r="E63" s="115"/>
      <c r="F63" s="115"/>
      <c r="G63" s="115">
        <f t="shared" si="8"/>
        <v>0</v>
      </c>
      <c r="H63" s="152" t="e">
        <f t="shared" si="9"/>
        <v>#DIV/0!</v>
      </c>
      <c r="I63" s="186"/>
    </row>
    <row r="64" spans="1:9" ht="18" customHeight="1">
      <c r="A64" s="8" t="s">
        <v>97</v>
      </c>
      <c r="B64" s="6">
        <v>3313</v>
      </c>
      <c r="C64" s="115"/>
      <c r="D64" s="115"/>
      <c r="E64" s="115"/>
      <c r="F64" s="115"/>
      <c r="G64" s="115">
        <f t="shared" si="8"/>
        <v>0</v>
      </c>
      <c r="H64" s="152" t="e">
        <f t="shared" si="9"/>
        <v>#DIV/0!</v>
      </c>
      <c r="I64" s="186"/>
    </row>
    <row r="65" spans="1:9" ht="18" customHeight="1">
      <c r="A65" s="8" t="s">
        <v>360</v>
      </c>
      <c r="B65" s="9">
        <v>3320</v>
      </c>
      <c r="C65" s="115">
        <v>38465</v>
      </c>
      <c r="D65" s="115">
        <v>0</v>
      </c>
      <c r="E65" s="115">
        <v>0</v>
      </c>
      <c r="F65" s="115">
        <v>0</v>
      </c>
      <c r="G65" s="115">
        <f t="shared" si="8"/>
        <v>0</v>
      </c>
      <c r="H65" s="152" t="e">
        <f t="shared" si="9"/>
        <v>#DIV/0!</v>
      </c>
      <c r="I65" s="186"/>
    </row>
    <row r="66" spans="1:9" ht="20.100000000000001" customHeight="1">
      <c r="A66" s="10" t="s">
        <v>394</v>
      </c>
      <c r="B66" s="11">
        <v>3330</v>
      </c>
      <c r="C66" s="122">
        <f>SUM(C67,C68,C72:C75)</f>
        <v>-38465</v>
      </c>
      <c r="D66" s="122">
        <f>SUM(D67,D68,D72:D75)</f>
        <v>-43218</v>
      </c>
      <c r="E66" s="122">
        <f>SUM(E67,E68,E72:E75)</f>
        <v>-43218.400000000001</v>
      </c>
      <c r="F66" s="122">
        <f>SUM(F67,F68,F72:F75)</f>
        <v>-43218</v>
      </c>
      <c r="G66" s="123">
        <f t="shared" si="8"/>
        <v>0.40000000000145519</v>
      </c>
      <c r="H66" s="154">
        <f t="shared" si="9"/>
        <v>99.999074468282018</v>
      </c>
      <c r="I66" s="220"/>
    </row>
    <row r="67" spans="1:9" ht="18" customHeight="1">
      <c r="A67" s="8" t="s">
        <v>255</v>
      </c>
      <c r="B67" s="9">
        <v>3335</v>
      </c>
      <c r="C67" s="115" t="s">
        <v>210</v>
      </c>
      <c r="D67" s="115" t="s">
        <v>210</v>
      </c>
      <c r="E67" s="115" t="s">
        <v>210</v>
      </c>
      <c r="F67" s="115" t="s">
        <v>210</v>
      </c>
      <c r="G67" s="115" t="e">
        <f t="shared" si="8"/>
        <v>#VALUE!</v>
      </c>
      <c r="H67" s="152" t="e">
        <f t="shared" si="9"/>
        <v>#VALUE!</v>
      </c>
      <c r="I67" s="186"/>
    </row>
    <row r="68" spans="1:9" ht="18" customHeight="1">
      <c r="A68" s="8" t="s">
        <v>248</v>
      </c>
      <c r="B68" s="6">
        <v>3340</v>
      </c>
      <c r="C68" s="153">
        <f>SUM(C69:C71)</f>
        <v>0</v>
      </c>
      <c r="D68" s="153">
        <f>SUM(D69:D71)</f>
        <v>0</v>
      </c>
      <c r="E68" s="153">
        <f>SUM(E69:E71)</f>
        <v>0</v>
      </c>
      <c r="F68" s="153">
        <f>SUM(F69:F71)</f>
        <v>0</v>
      </c>
      <c r="G68" s="115">
        <f t="shared" ref="G68:G75" si="10">F68-E68</f>
        <v>0</v>
      </c>
      <c r="H68" s="152" t="e">
        <f t="shared" ref="H68:H75" si="11">(F68/E68)*100</f>
        <v>#DIV/0!</v>
      </c>
      <c r="I68" s="186"/>
    </row>
    <row r="69" spans="1:9" ht="18" customHeight="1">
      <c r="A69" s="8" t="s">
        <v>77</v>
      </c>
      <c r="B69" s="6">
        <v>3341</v>
      </c>
      <c r="C69" s="115" t="s">
        <v>210</v>
      </c>
      <c r="D69" s="115" t="s">
        <v>210</v>
      </c>
      <c r="E69" s="115" t="s">
        <v>210</v>
      </c>
      <c r="F69" s="115" t="s">
        <v>210</v>
      </c>
      <c r="G69" s="115" t="e">
        <f t="shared" si="10"/>
        <v>#VALUE!</v>
      </c>
      <c r="H69" s="152" t="e">
        <f t="shared" si="11"/>
        <v>#VALUE!</v>
      </c>
      <c r="I69" s="186"/>
    </row>
    <row r="70" spans="1:9" ht="18" customHeight="1">
      <c r="A70" s="8" t="s">
        <v>80</v>
      </c>
      <c r="B70" s="6">
        <v>3342</v>
      </c>
      <c r="C70" s="115" t="s">
        <v>210</v>
      </c>
      <c r="D70" s="115" t="s">
        <v>210</v>
      </c>
      <c r="E70" s="115" t="s">
        <v>210</v>
      </c>
      <c r="F70" s="115" t="s">
        <v>210</v>
      </c>
      <c r="G70" s="115" t="e">
        <f t="shared" si="10"/>
        <v>#VALUE!</v>
      </c>
      <c r="H70" s="152" t="e">
        <f t="shared" si="11"/>
        <v>#VALUE!</v>
      </c>
      <c r="I70" s="186"/>
    </row>
    <row r="71" spans="1:9" ht="18" customHeight="1">
      <c r="A71" s="8" t="s">
        <v>97</v>
      </c>
      <c r="B71" s="6">
        <v>3343</v>
      </c>
      <c r="C71" s="115" t="s">
        <v>210</v>
      </c>
      <c r="D71" s="115" t="s">
        <v>210</v>
      </c>
      <c r="E71" s="115" t="s">
        <v>210</v>
      </c>
      <c r="F71" s="115" t="s">
        <v>210</v>
      </c>
      <c r="G71" s="115" t="e">
        <f t="shared" si="10"/>
        <v>#VALUE!</v>
      </c>
      <c r="H71" s="152" t="e">
        <f t="shared" si="11"/>
        <v>#VALUE!</v>
      </c>
      <c r="I71" s="186"/>
    </row>
    <row r="72" spans="1:9" ht="18" customHeight="1">
      <c r="A72" s="8" t="s">
        <v>421</v>
      </c>
      <c r="B72" s="6">
        <v>3350</v>
      </c>
      <c r="C72" s="115" t="s">
        <v>210</v>
      </c>
      <c r="D72" s="115" t="s">
        <v>210</v>
      </c>
      <c r="E72" s="115" t="s">
        <v>210</v>
      </c>
      <c r="F72" s="115" t="s">
        <v>210</v>
      </c>
      <c r="G72" s="115" t="e">
        <f t="shared" si="10"/>
        <v>#VALUE!</v>
      </c>
      <c r="H72" s="152" t="e">
        <f t="shared" si="11"/>
        <v>#VALUE!</v>
      </c>
      <c r="I72" s="186"/>
    </row>
    <row r="73" spans="1:9" ht="21.75" customHeight="1">
      <c r="A73" s="8" t="s">
        <v>422</v>
      </c>
      <c r="B73" s="6">
        <v>3360</v>
      </c>
      <c r="C73" s="115" t="s">
        <v>210</v>
      </c>
      <c r="D73" s="115" t="s">
        <v>210</v>
      </c>
      <c r="E73" s="115" t="s">
        <v>210</v>
      </c>
      <c r="F73" s="115" t="s">
        <v>210</v>
      </c>
      <c r="G73" s="115" t="e">
        <f t="shared" si="10"/>
        <v>#VALUE!</v>
      </c>
      <c r="H73" s="152" t="e">
        <f t="shared" si="11"/>
        <v>#VALUE!</v>
      </c>
      <c r="I73" s="186"/>
    </row>
    <row r="74" spans="1:9" ht="23.25" customHeight="1">
      <c r="A74" s="8" t="s">
        <v>423</v>
      </c>
      <c r="B74" s="6">
        <v>3370</v>
      </c>
      <c r="C74" s="115" t="s">
        <v>210</v>
      </c>
      <c r="D74" s="115" t="s">
        <v>210</v>
      </c>
      <c r="E74" s="115" t="s">
        <v>210</v>
      </c>
      <c r="F74" s="115" t="s">
        <v>210</v>
      </c>
      <c r="G74" s="115" t="e">
        <f t="shared" si="10"/>
        <v>#VALUE!</v>
      </c>
      <c r="H74" s="152" t="e">
        <f t="shared" si="11"/>
        <v>#VALUE!</v>
      </c>
      <c r="I74" s="186"/>
    </row>
    <row r="75" spans="1:9" ht="18" customHeight="1">
      <c r="A75" s="8" t="s">
        <v>393</v>
      </c>
      <c r="B75" s="9">
        <v>3380</v>
      </c>
      <c r="C75" s="115">
        <v>-38465</v>
      </c>
      <c r="D75" s="115">
        <v>-43218</v>
      </c>
      <c r="E75" s="115">
        <v>-43218.400000000001</v>
      </c>
      <c r="F75" s="115">
        <v>-43218</v>
      </c>
      <c r="G75" s="115">
        <f t="shared" si="10"/>
        <v>0.40000000000145519</v>
      </c>
      <c r="H75" s="152">
        <f t="shared" si="11"/>
        <v>99.999074468282018</v>
      </c>
      <c r="I75" s="186"/>
    </row>
    <row r="76" spans="1:9" ht="20.100000000000001" customHeight="1">
      <c r="A76" s="10" t="s">
        <v>117</v>
      </c>
      <c r="B76" s="11">
        <v>3395</v>
      </c>
      <c r="C76" s="122">
        <f>SUM(C59,C66)</f>
        <v>0</v>
      </c>
      <c r="D76" s="122">
        <f>SUM(D59,D66)</f>
        <v>1304</v>
      </c>
      <c r="E76" s="122">
        <f>SUM(E59,E66)</f>
        <v>363.59999999999854</v>
      </c>
      <c r="F76" s="222">
        <f>SUM(F59,F66)</f>
        <v>1304</v>
      </c>
      <c r="G76" s="123">
        <f>F76-E76</f>
        <v>940.40000000000146</v>
      </c>
      <c r="H76" s="154">
        <f>(F76/E76)*100</f>
        <v>358.63586358636007</v>
      </c>
      <c r="I76" s="220"/>
    </row>
    <row r="77" spans="1:9" ht="20.100000000000001" customHeight="1">
      <c r="A77" s="167" t="s">
        <v>403</v>
      </c>
      <c r="B77" s="11">
        <v>3400</v>
      </c>
      <c r="C77" s="122">
        <f>SUM(C38,C57,C76)</f>
        <v>-1292.7310000000034</v>
      </c>
      <c r="D77" s="122">
        <f>SUM(D38,D57,D76)</f>
        <v>20040.097999999991</v>
      </c>
      <c r="E77" s="122">
        <f>SUM(E38,E57,E76)</f>
        <v>24287.785149419295</v>
      </c>
      <c r="F77" s="122">
        <f>SUM(F38,F57,F76)</f>
        <v>20844.997999999981</v>
      </c>
      <c r="G77" s="123">
        <f>F77-E77</f>
        <v>-3442.7871494193132</v>
      </c>
      <c r="H77" s="154">
        <f>(F77/E77)*100</f>
        <v>85.825026332211166</v>
      </c>
      <c r="I77" s="220"/>
    </row>
    <row r="78" spans="1:9" ht="20.100000000000001" customHeight="1">
      <c r="A78" s="8" t="s">
        <v>262</v>
      </c>
      <c r="B78" s="9">
        <v>3405</v>
      </c>
      <c r="C78" s="115">
        <v>8712</v>
      </c>
      <c r="D78" s="115">
        <v>7447.2000000000007</v>
      </c>
      <c r="E78" s="115">
        <v>6001.5415575144971</v>
      </c>
      <c r="F78" s="115">
        <v>6741.5</v>
      </c>
      <c r="G78" s="115">
        <f>F78-E78</f>
        <v>739.95844248550293</v>
      </c>
      <c r="H78" s="152">
        <f>(F78/E78)*100</f>
        <v>112.32947294281426</v>
      </c>
      <c r="I78" s="186"/>
    </row>
    <row r="79" spans="1:9" ht="20.100000000000001" customHeight="1">
      <c r="A79" s="89" t="s">
        <v>118</v>
      </c>
      <c r="B79" s="9">
        <v>3410</v>
      </c>
      <c r="C79" s="115">
        <v>0</v>
      </c>
      <c r="D79" s="115">
        <v>0</v>
      </c>
      <c r="E79" s="115">
        <v>0</v>
      </c>
      <c r="F79" s="115">
        <v>0</v>
      </c>
      <c r="G79" s="115">
        <f>F79-E79</f>
        <v>0</v>
      </c>
      <c r="H79" s="152" t="e">
        <f>(F79/E79)*100</f>
        <v>#DIV/0!</v>
      </c>
      <c r="I79" s="186"/>
    </row>
    <row r="80" spans="1:9" ht="20.100000000000001" customHeight="1">
      <c r="A80" s="8" t="s">
        <v>263</v>
      </c>
      <c r="B80" s="9">
        <v>3415</v>
      </c>
      <c r="C80" s="125">
        <f>SUM(C78,C77,C79)</f>
        <v>7419.2689999999966</v>
      </c>
      <c r="D80" s="125">
        <f>SUM(D78,D77,D79)</f>
        <v>27487.297999999992</v>
      </c>
      <c r="E80" s="125">
        <f>SUM(E78,E77,E79)</f>
        <v>30289.326706933793</v>
      </c>
      <c r="F80" s="125">
        <f>SUM(F78,F77,F79)</f>
        <v>27586.497999999981</v>
      </c>
      <c r="G80" s="115">
        <f>F80-E80</f>
        <v>-2702.8287069338112</v>
      </c>
      <c r="H80" s="152">
        <f>(F80/E80)*100</f>
        <v>91.076629952573086</v>
      </c>
      <c r="I80" s="186"/>
    </row>
    <row r="81" spans="1:9" ht="20.100000000000001" customHeight="1">
      <c r="A81" s="26"/>
      <c r="B81" s="1"/>
      <c r="C81" s="159"/>
      <c r="D81" s="159"/>
      <c r="E81" s="159"/>
      <c r="F81" s="159"/>
      <c r="G81" s="159"/>
      <c r="H81" s="186"/>
      <c r="I81" s="186"/>
    </row>
    <row r="82" spans="1:9" s="16" customFormat="1">
      <c r="A82" s="2"/>
      <c r="B82" s="31"/>
      <c r="C82" s="31"/>
      <c r="D82" s="31"/>
      <c r="E82" s="31"/>
      <c r="F82" s="31"/>
      <c r="G82" s="31"/>
      <c r="H82" s="31"/>
      <c r="I82" s="31"/>
    </row>
    <row r="83" spans="1:9" s="3" customFormat="1" ht="27.75" customHeight="1">
      <c r="A83" s="58"/>
      <c r="B83" s="1"/>
      <c r="C83" s="238"/>
      <c r="D83" s="238"/>
      <c r="E83" s="82"/>
      <c r="F83" s="261"/>
      <c r="G83" s="261"/>
      <c r="H83" s="261"/>
    </row>
    <row r="84" spans="1:9">
      <c r="A84" s="77"/>
      <c r="B84" s="3"/>
      <c r="C84" s="237"/>
      <c r="D84" s="237"/>
      <c r="E84" s="3"/>
      <c r="F84" s="236"/>
      <c r="G84" s="236"/>
      <c r="H84" s="236"/>
      <c r="I84" s="4"/>
    </row>
  </sheetData>
  <sheetProtection password="CC7B" sheet="1"/>
  <mergeCells count="10">
    <mergeCell ref="F83:H83"/>
    <mergeCell ref="D39:H39"/>
    <mergeCell ref="C84:D84"/>
    <mergeCell ref="A1:H1"/>
    <mergeCell ref="A3:A4"/>
    <mergeCell ref="B3:B4"/>
    <mergeCell ref="C3:D3"/>
    <mergeCell ref="E3:H3"/>
    <mergeCell ref="F84:H84"/>
    <mergeCell ref="C83:D8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68" fitToHeight="0" orientation="landscape" r:id="rId1"/>
  <headerFooter alignWithMargins="0"/>
  <rowBreaks count="2" manualBreakCount="2">
    <brk id="32" max="7" man="1"/>
    <brk id="61" max="7" man="1"/>
  </rowBreaks>
  <ignoredErrors>
    <ignoredError sqref="H7:H8 G57:H57 G38:H38 G76:H78 G48:H49 H18 G40:H41 G66:H67 G59:H6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83"/>
  <sheetViews>
    <sheetView zoomScale="75" zoomScaleNormal="75" zoomScaleSheetLayoutView="5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H12"/>
    </sheetView>
  </sheetViews>
  <sheetFormatPr defaultRowHeight="18.75"/>
  <cols>
    <col min="1" max="1" width="79.85546875" style="3" customWidth="1"/>
    <col min="2" max="2" width="9.85546875" style="23" customWidth="1"/>
    <col min="3" max="3" width="18.85546875" style="23" customWidth="1"/>
    <col min="4" max="4" width="17.140625" style="23" customWidth="1"/>
    <col min="5" max="5" width="18.140625" style="23" customWidth="1"/>
    <col min="6" max="7" width="17" style="23" customWidth="1"/>
    <col min="8" max="8" width="16.7109375" style="23" customWidth="1"/>
    <col min="9" max="9" width="9.5703125" style="3" customWidth="1"/>
    <col min="10" max="16384" width="9.140625" style="3"/>
  </cols>
  <sheetData>
    <row r="1" spans="1:9">
      <c r="A1" s="244" t="s">
        <v>141</v>
      </c>
      <c r="B1" s="244"/>
      <c r="C1" s="244"/>
      <c r="D1" s="244"/>
      <c r="E1" s="244"/>
      <c r="F1" s="244"/>
      <c r="G1" s="244"/>
      <c r="H1" s="244"/>
    </row>
    <row r="2" spans="1:9">
      <c r="A2" s="261"/>
      <c r="B2" s="261"/>
      <c r="C2" s="261"/>
      <c r="D2" s="261"/>
      <c r="E2" s="261"/>
      <c r="F2" s="261"/>
      <c r="G2" s="261"/>
      <c r="H2" s="261"/>
    </row>
    <row r="3" spans="1:9" ht="43.5" customHeight="1">
      <c r="A3" s="271" t="s">
        <v>180</v>
      </c>
      <c r="B3" s="245" t="s">
        <v>18</v>
      </c>
      <c r="C3" s="245" t="s">
        <v>152</v>
      </c>
      <c r="D3" s="245"/>
      <c r="E3" s="243" t="s">
        <v>444</v>
      </c>
      <c r="F3" s="243"/>
      <c r="G3" s="243"/>
      <c r="H3" s="243"/>
    </row>
    <row r="4" spans="1:9" ht="56.25" customHeight="1">
      <c r="A4" s="272"/>
      <c r="B4" s="245"/>
      <c r="C4" s="7" t="s">
        <v>167</v>
      </c>
      <c r="D4" s="7" t="s">
        <v>168</v>
      </c>
      <c r="E4" s="7" t="s">
        <v>169</v>
      </c>
      <c r="F4" s="7" t="s">
        <v>160</v>
      </c>
      <c r="G4" s="72" t="s">
        <v>175</v>
      </c>
      <c r="H4" s="72" t="s">
        <v>176</v>
      </c>
    </row>
    <row r="5" spans="1:9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9" s="5" customFormat="1" ht="37.5">
      <c r="A6" s="10" t="s">
        <v>70</v>
      </c>
      <c r="B6" s="196">
        <v>4000</v>
      </c>
      <c r="C6" s="122">
        <f>SUM(C7:C12)</f>
        <v>81709.600000000006</v>
      </c>
      <c r="D6" s="122">
        <f>SUM(D7:D12)</f>
        <v>2134.3000000000002</v>
      </c>
      <c r="E6" s="122">
        <f>SUM(E7:E12)</f>
        <v>24204.1</v>
      </c>
      <c r="F6" s="122">
        <f>SUM(F7:F12)</f>
        <v>903.4</v>
      </c>
      <c r="G6" s="123">
        <f>F6-E6</f>
        <v>-23300.699999999997</v>
      </c>
      <c r="H6" s="154">
        <f>(F6/E6)*100</f>
        <v>3.7324254981594027</v>
      </c>
    </row>
    <row r="7" spans="1:9" ht="20.100000000000001" customHeight="1">
      <c r="A7" s="8" t="s">
        <v>1</v>
      </c>
      <c r="B7" s="66" t="s">
        <v>146</v>
      </c>
      <c r="C7" s="115">
        <v>1135.0999999999999</v>
      </c>
      <c r="D7" s="115">
        <v>0</v>
      </c>
      <c r="E7" s="115">
        <v>0</v>
      </c>
      <c r="F7" s="115">
        <v>0</v>
      </c>
      <c r="G7" s="115">
        <f t="shared" ref="G7:G12" si="0">F7-E7</f>
        <v>0</v>
      </c>
      <c r="H7" s="152" t="e">
        <f t="shared" ref="H7:H12" si="1">(F7/E7)*100</f>
        <v>#DIV/0!</v>
      </c>
    </row>
    <row r="8" spans="1:9" ht="20.100000000000001" customHeight="1">
      <c r="A8" s="8" t="s">
        <v>2</v>
      </c>
      <c r="B8" s="65">
        <v>4020</v>
      </c>
      <c r="C8" s="115">
        <v>80262.899999999994</v>
      </c>
      <c r="D8" s="115">
        <v>1861.8</v>
      </c>
      <c r="E8" s="115">
        <v>22061.1</v>
      </c>
      <c r="F8" s="115">
        <v>791.8</v>
      </c>
      <c r="G8" s="115">
        <f t="shared" si="0"/>
        <v>-21269.3</v>
      </c>
      <c r="H8" s="152">
        <f t="shared" si="1"/>
        <v>3.5891229358463539</v>
      </c>
    </row>
    <row r="9" spans="1:9" ht="19.5" customHeight="1">
      <c r="A9" s="8" t="s">
        <v>30</v>
      </c>
      <c r="B9" s="66">
        <v>4030</v>
      </c>
      <c r="C9" s="115">
        <v>271.10000000000002</v>
      </c>
      <c r="D9" s="115">
        <v>221.5</v>
      </c>
      <c r="E9" s="115">
        <v>260</v>
      </c>
      <c r="F9" s="115">
        <v>109.6</v>
      </c>
      <c r="G9" s="115">
        <f t="shared" si="0"/>
        <v>-150.4</v>
      </c>
      <c r="H9" s="152">
        <f t="shared" si="1"/>
        <v>42.153846153846153</v>
      </c>
    </row>
    <row r="10" spans="1:9" ht="20.100000000000001" customHeight="1">
      <c r="A10" s="8" t="s">
        <v>3</v>
      </c>
      <c r="B10" s="65">
        <v>4040</v>
      </c>
      <c r="C10" s="115">
        <v>17</v>
      </c>
      <c r="D10" s="115">
        <v>2</v>
      </c>
      <c r="E10" s="115">
        <v>3</v>
      </c>
      <c r="F10" s="115">
        <v>2</v>
      </c>
      <c r="G10" s="115">
        <f t="shared" si="0"/>
        <v>-1</v>
      </c>
      <c r="H10" s="152">
        <f t="shared" si="1"/>
        <v>66.666666666666657</v>
      </c>
    </row>
    <row r="11" spans="1:9" ht="37.5">
      <c r="A11" s="8" t="s">
        <v>60</v>
      </c>
      <c r="B11" s="66">
        <v>4050</v>
      </c>
      <c r="C11" s="115">
        <v>23.5</v>
      </c>
      <c r="D11" s="115">
        <v>49</v>
      </c>
      <c r="E11" s="115">
        <v>20</v>
      </c>
      <c r="F11" s="115">
        <v>0</v>
      </c>
      <c r="G11" s="115">
        <f t="shared" si="0"/>
        <v>-20</v>
      </c>
      <c r="H11" s="152">
        <f t="shared" si="1"/>
        <v>0</v>
      </c>
    </row>
    <row r="12" spans="1:9">
      <c r="A12" s="8" t="s">
        <v>232</v>
      </c>
      <c r="B12" s="66">
        <v>4060</v>
      </c>
      <c r="C12" s="115">
        <v>0</v>
      </c>
      <c r="D12" s="115">
        <v>0</v>
      </c>
      <c r="E12" s="115">
        <v>1860</v>
      </c>
      <c r="F12" s="115">
        <v>0</v>
      </c>
      <c r="G12" s="115">
        <f t="shared" si="0"/>
        <v>-1860</v>
      </c>
      <c r="H12" s="152">
        <f t="shared" si="1"/>
        <v>0</v>
      </c>
    </row>
    <row r="13" spans="1:9">
      <c r="B13" s="3"/>
      <c r="C13" s="3"/>
      <c r="D13" s="3"/>
      <c r="E13" s="3"/>
      <c r="F13" s="3"/>
      <c r="G13" s="3"/>
      <c r="H13" s="3"/>
    </row>
    <row r="14" spans="1:9">
      <c r="B14" s="3"/>
      <c r="C14" s="3"/>
      <c r="D14" s="3"/>
      <c r="E14" s="3"/>
      <c r="F14" s="3"/>
      <c r="G14" s="3"/>
      <c r="H14" s="3"/>
    </row>
    <row r="15" spans="1:9" s="2" customFormat="1" ht="19.5" customHeight="1">
      <c r="A15" s="4"/>
      <c r="I15" s="3"/>
    </row>
    <row r="16" spans="1:9" ht="27.75" customHeight="1">
      <c r="A16" s="58"/>
      <c r="B16" s="1"/>
      <c r="C16" s="238"/>
      <c r="D16" s="238"/>
      <c r="E16" s="82"/>
      <c r="F16" s="261"/>
      <c r="G16" s="261"/>
      <c r="H16" s="261"/>
    </row>
    <row r="17" spans="1:8" s="2" customFormat="1">
      <c r="A17" s="23"/>
      <c r="B17" s="3"/>
      <c r="C17" s="237"/>
      <c r="D17" s="237"/>
      <c r="E17" s="3"/>
      <c r="F17" s="236"/>
      <c r="G17" s="236"/>
      <c r="H17" s="236"/>
    </row>
    <row r="18" spans="1:8">
      <c r="A18" s="51"/>
    </row>
    <row r="19" spans="1:8">
      <c r="A19" s="51"/>
    </row>
    <row r="20" spans="1:8">
      <c r="A20" s="51"/>
    </row>
    <row r="21" spans="1:8">
      <c r="A21" s="51"/>
    </row>
    <row r="22" spans="1:8">
      <c r="A22" s="51"/>
    </row>
    <row r="23" spans="1:8">
      <c r="A23" s="51"/>
    </row>
    <row r="24" spans="1:8">
      <c r="A24" s="51"/>
    </row>
    <row r="25" spans="1:8">
      <c r="A25" s="51"/>
    </row>
    <row r="26" spans="1:8">
      <c r="A26" s="51"/>
    </row>
    <row r="27" spans="1:8">
      <c r="A27" s="51"/>
    </row>
    <row r="28" spans="1:8">
      <c r="A28" s="51"/>
    </row>
    <row r="29" spans="1:8">
      <c r="A29" s="51"/>
    </row>
    <row r="30" spans="1:8">
      <c r="A30" s="51"/>
    </row>
    <row r="31" spans="1:8">
      <c r="A31" s="51"/>
    </row>
    <row r="32" spans="1:8">
      <c r="A32" s="51"/>
    </row>
    <row r="33" spans="1:1">
      <c r="A33" s="51"/>
    </row>
    <row r="34" spans="1:1">
      <c r="A34" s="51"/>
    </row>
    <row r="35" spans="1:1">
      <c r="A35" s="51"/>
    </row>
    <row r="36" spans="1:1">
      <c r="A36" s="51"/>
    </row>
    <row r="37" spans="1:1">
      <c r="A37" s="51"/>
    </row>
    <row r="38" spans="1:1">
      <c r="A38" s="51"/>
    </row>
    <row r="39" spans="1:1">
      <c r="A39" s="51"/>
    </row>
    <row r="40" spans="1:1">
      <c r="A40" s="51"/>
    </row>
    <row r="41" spans="1:1">
      <c r="A41" s="51"/>
    </row>
    <row r="42" spans="1:1">
      <c r="A42" s="51"/>
    </row>
    <row r="43" spans="1:1">
      <c r="A43" s="51"/>
    </row>
    <row r="44" spans="1:1">
      <c r="A44" s="51"/>
    </row>
    <row r="45" spans="1:1">
      <c r="A45" s="51"/>
    </row>
    <row r="46" spans="1:1">
      <c r="A46" s="51"/>
    </row>
    <row r="47" spans="1:1">
      <c r="A47" s="51"/>
    </row>
    <row r="48" spans="1:1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</sheetData>
  <sheetProtection password="CC7B" sheet="1"/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60" firstPageNumber="9" orientation="landscape" useFirstPageNumber="1" r:id="rId1"/>
  <headerFooter alignWithMargins="0"/>
  <ignoredErrors>
    <ignoredError sqref="B7" numberStoredAsText="1"/>
    <ignoredError sqref="H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28"/>
  <sheetViews>
    <sheetView view="pageBreakPreview" zoomScale="52" zoomScaleNormal="75" zoomScaleSheetLayoutView="5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33" sqref="H33:H34"/>
    </sheetView>
  </sheetViews>
  <sheetFormatPr defaultRowHeight="12.75"/>
  <cols>
    <col min="1" max="1" width="97.42578125" style="30" customWidth="1"/>
    <col min="2" max="2" width="19.42578125" style="30" customWidth="1"/>
    <col min="3" max="3" width="22.5703125" style="30" customWidth="1"/>
    <col min="4" max="4" width="24.42578125" style="30" customWidth="1"/>
    <col min="5" max="5" width="23.5703125" style="30" customWidth="1"/>
    <col min="6" max="6" width="20.28515625" style="30" customWidth="1"/>
    <col min="7" max="7" width="19.5703125" style="30" customWidth="1"/>
    <col min="8" max="8" width="80.42578125" style="30" customWidth="1"/>
    <col min="9" max="9" width="9.5703125" style="30" customWidth="1"/>
    <col min="10" max="10" width="9.140625" style="30"/>
    <col min="11" max="11" width="27.140625" style="30" customWidth="1"/>
    <col min="12" max="16384" width="9.140625" style="30"/>
  </cols>
  <sheetData>
    <row r="1" spans="1:8" ht="19.5" customHeight="1">
      <c r="A1" s="275" t="s">
        <v>142</v>
      </c>
      <c r="B1" s="275"/>
      <c r="C1" s="275"/>
      <c r="D1" s="275"/>
      <c r="E1" s="275"/>
      <c r="F1" s="275"/>
      <c r="G1" s="275"/>
      <c r="H1" s="275"/>
    </row>
    <row r="2" spans="1:8" ht="16.5" customHeight="1"/>
    <row r="3" spans="1:8" ht="49.5" customHeight="1">
      <c r="A3" s="273" t="s">
        <v>180</v>
      </c>
      <c r="B3" s="273" t="s">
        <v>0</v>
      </c>
      <c r="C3" s="273" t="s">
        <v>83</v>
      </c>
      <c r="D3" s="245" t="s">
        <v>152</v>
      </c>
      <c r="E3" s="245"/>
      <c r="F3" s="245" t="s">
        <v>444</v>
      </c>
      <c r="G3" s="245"/>
      <c r="H3" s="273" t="s">
        <v>197</v>
      </c>
    </row>
    <row r="4" spans="1:8" ht="63" customHeight="1">
      <c r="A4" s="274"/>
      <c r="B4" s="274"/>
      <c r="C4" s="274"/>
      <c r="D4" s="7" t="s">
        <v>167</v>
      </c>
      <c r="E4" s="7" t="s">
        <v>168</v>
      </c>
      <c r="F4" s="7" t="s">
        <v>167</v>
      </c>
      <c r="G4" s="7" t="s">
        <v>168</v>
      </c>
      <c r="H4" s="274"/>
    </row>
    <row r="5" spans="1:8" s="63" customFormat="1" ht="18.7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s="63" customFormat="1" ht="24.95" customHeight="1">
      <c r="A6" s="62" t="s">
        <v>126</v>
      </c>
      <c r="B6" s="62"/>
      <c r="C6" s="42"/>
      <c r="D6" s="42"/>
      <c r="E6" s="42"/>
      <c r="F6" s="42"/>
      <c r="G6" s="42"/>
      <c r="H6" s="42"/>
    </row>
    <row r="7" spans="1:8" ht="56.25">
      <c r="A7" s="8" t="s">
        <v>373</v>
      </c>
      <c r="B7" s="7">
        <v>5000</v>
      </c>
      <c r="C7" s="110" t="s">
        <v>203</v>
      </c>
      <c r="D7" s="168">
        <f>('I. Фін результат'!C17/'I. Фін результат'!C7)*100</f>
        <v>-59.083195110917963</v>
      </c>
      <c r="E7" s="168">
        <f>('I. Фін результат'!D17/'I. Фін результат'!D7)*100</f>
        <v>-72.22692267440388</v>
      </c>
      <c r="F7" s="168">
        <f>('I. Фін результат'!E17/'I. Фін результат'!E7)*100</f>
        <v>-54.095940535477908</v>
      </c>
      <c r="G7" s="168">
        <f>('I. Фін результат'!F17/'I. Фін результат'!F7)*100</f>
        <v>-75.302472148659234</v>
      </c>
      <c r="H7" s="98"/>
    </row>
    <row r="8" spans="1:8" ht="56.25">
      <c r="A8" s="8" t="s">
        <v>374</v>
      </c>
      <c r="B8" s="7">
        <v>5010</v>
      </c>
      <c r="C8" s="110" t="s">
        <v>203</v>
      </c>
      <c r="D8" s="168">
        <f>('I. Фін результат'!C89/'I. Фін результат'!C7)*100</f>
        <v>-10.354053095147291</v>
      </c>
      <c r="E8" s="168">
        <f>('I. Фін результат'!D89/'I. Фін результат'!D7)*100</f>
        <v>-15.902558994734733</v>
      </c>
      <c r="F8" s="168">
        <f>('I. Фін результат'!E89/'I. Фін результат'!E7)*100</f>
        <v>-2.7186485743660773</v>
      </c>
      <c r="G8" s="168">
        <f>('I. Фін результат'!F89/'I. Фін результат'!F7)*100</f>
        <v>-10.142935882993726</v>
      </c>
      <c r="H8" s="98"/>
    </row>
    <row r="9" spans="1:8" ht="42.75" customHeight="1">
      <c r="A9" s="29" t="s">
        <v>375</v>
      </c>
      <c r="B9" s="7">
        <v>5020</v>
      </c>
      <c r="C9" s="110" t="s">
        <v>203</v>
      </c>
      <c r="D9" s="168">
        <f>('Осн. фін. пок.'!C61/'Осн. фін. пок.'!C138)*100</f>
        <v>-0.27004561762692897</v>
      </c>
      <c r="E9" s="168">
        <f>('Осн. фін. пок.'!D61/'Осн. фін. пок.'!D138)*100</f>
        <v>-2.555160793137357</v>
      </c>
      <c r="F9" s="168"/>
      <c r="G9" s="168"/>
      <c r="H9" s="98" t="s">
        <v>204</v>
      </c>
    </row>
    <row r="10" spans="1:8" ht="42.75" customHeight="1">
      <c r="A10" s="29" t="s">
        <v>376</v>
      </c>
      <c r="B10" s="7">
        <v>5030</v>
      </c>
      <c r="C10" s="110" t="s">
        <v>203</v>
      </c>
      <c r="D10" s="168">
        <f>('Осн. фін. пок.'!C61/'Осн. фін. пок.'!C144)*100</f>
        <v>-0.27251034655683276</v>
      </c>
      <c r="E10" s="168">
        <f>('Осн. фін. пок.'!D61/'Осн. фін. пок.'!D144)*100</f>
        <v>-3.2271645619854872</v>
      </c>
      <c r="F10" s="168"/>
      <c r="G10" s="168"/>
      <c r="H10" s="98"/>
    </row>
    <row r="11" spans="1:8" ht="56.25">
      <c r="A11" s="29" t="s">
        <v>377</v>
      </c>
      <c r="B11" s="7">
        <v>5040</v>
      </c>
      <c r="C11" s="110" t="s">
        <v>203</v>
      </c>
      <c r="D11" s="168">
        <f>('Осн. фін. пок.'!C61/'Осн. фін. пок.'!C29)*100</f>
        <v>-14.500459460178639</v>
      </c>
      <c r="E11" s="168">
        <f>('Осн. фін. пок.'!D61/'Осн. фін. пок.'!D29)*100</f>
        <v>-13.690008336310546</v>
      </c>
      <c r="F11" s="168">
        <f>('Осн. фін. пок.'!E61/'Осн. фін. пок.'!E29)*100</f>
        <v>-2.0331178500880709</v>
      </c>
      <c r="G11" s="168">
        <f>('Осн. фін. пок.'!F61/'Осн. фін. пок.'!F29)*100</f>
        <v>-6.248666123527638</v>
      </c>
      <c r="H11" s="98" t="s">
        <v>205</v>
      </c>
    </row>
    <row r="12" spans="1:8" ht="24.95" customHeight="1">
      <c r="A12" s="62" t="s">
        <v>128</v>
      </c>
      <c r="B12" s="7"/>
      <c r="C12" s="111"/>
      <c r="D12" s="97"/>
      <c r="E12" s="97"/>
      <c r="F12" s="97"/>
      <c r="G12" s="97"/>
      <c r="H12" s="98"/>
    </row>
    <row r="13" spans="1:8" ht="56.25">
      <c r="A13" s="98" t="s">
        <v>341</v>
      </c>
      <c r="B13" s="7">
        <v>5100</v>
      </c>
      <c r="C13" s="110"/>
      <c r="D13" s="168">
        <f>('Осн. фін. пок.'!C139+'Осн. фін. пок.'!C140)/'Осн. фін. пок.'!C46</f>
        <v>-4.6905222644259768</v>
      </c>
      <c r="E13" s="168">
        <f>('Осн. фін. пок.'!D139+'Осн. фін. пок.'!D140)/'Осн. фін. пок.'!D46</f>
        <v>-7.0128261715625415</v>
      </c>
      <c r="F13" s="168"/>
      <c r="G13" s="168"/>
      <c r="H13" s="98"/>
    </row>
    <row r="14" spans="1:8" s="63" customFormat="1" ht="56.25">
      <c r="A14" s="98" t="s">
        <v>361</v>
      </c>
      <c r="B14" s="7">
        <v>5110</v>
      </c>
      <c r="C14" s="110" t="s">
        <v>123</v>
      </c>
      <c r="D14" s="168">
        <f>'Осн. фін. пок.'!C144/('Осн. фін. пок.'!C139+'Осн. фін. пок.'!C140)</f>
        <v>109.56382308410208</v>
      </c>
      <c r="E14" s="168">
        <f>'Осн. фін. пок.'!D144/('Осн. фін. пок.'!D139+'Осн. фін. пок.'!D140)</f>
        <v>3.8038423671622259</v>
      </c>
      <c r="F14" s="168"/>
      <c r="G14" s="168"/>
      <c r="H14" s="98" t="s">
        <v>206</v>
      </c>
    </row>
    <row r="15" spans="1:8" s="63" customFormat="1" ht="56.25">
      <c r="A15" s="98" t="s">
        <v>362</v>
      </c>
      <c r="B15" s="7">
        <v>5120</v>
      </c>
      <c r="C15" s="110" t="s">
        <v>123</v>
      </c>
      <c r="D15" s="168">
        <f>'Осн. фін. пок.'!C136/'Осн. фін. пок.'!C140</f>
        <v>1.5931454432627106</v>
      </c>
      <c r="E15" s="168">
        <f>'Осн. фін. пок.'!D136/'Осн. фін. пок.'!D140</f>
        <v>1.8847347123471494</v>
      </c>
      <c r="F15" s="168"/>
      <c r="G15" s="168"/>
      <c r="H15" s="98" t="s">
        <v>208</v>
      </c>
    </row>
    <row r="16" spans="1:8" ht="24.95" customHeight="1">
      <c r="A16" s="62" t="s">
        <v>127</v>
      </c>
      <c r="B16" s="7"/>
      <c r="C16" s="110"/>
      <c r="D16" s="97"/>
      <c r="E16" s="97"/>
      <c r="F16" s="97"/>
      <c r="G16" s="97"/>
      <c r="H16" s="98"/>
    </row>
    <row r="17" spans="1:11" ht="42.75" customHeight="1">
      <c r="A17" s="98" t="s">
        <v>363</v>
      </c>
      <c r="B17" s="7">
        <v>5200</v>
      </c>
      <c r="C17" s="110"/>
      <c r="D17" s="168">
        <f>'Осн. фін. пок.'!C113/'Осн. фін. пок.'!C73</f>
        <v>6.3159619695447171</v>
      </c>
      <c r="E17" s="168">
        <f>'Осн. фін. пок.'!D113/'Осн. фін. пок.'!D73</f>
        <v>0.10923058026346766</v>
      </c>
      <c r="F17" s="168">
        <f>'Осн. фін. пок.'!E113/'Осн. фін. пок.'!E73</f>
        <v>4.0971336940795782</v>
      </c>
      <c r="G17" s="168">
        <f>'Осн. фін. пок.'!F113/'Осн. фін. пок.'!F73</f>
        <v>8.8808060948636025E-2</v>
      </c>
      <c r="H17" s="98"/>
    </row>
    <row r="18" spans="1:11" ht="75">
      <c r="A18" s="98" t="s">
        <v>364</v>
      </c>
      <c r="B18" s="7">
        <v>5210</v>
      </c>
      <c r="C18" s="110"/>
      <c r="D18" s="168">
        <f>'Осн. фін. пок.'!C113/'Осн. фін. пок.'!C29</f>
        <v>0.72475496935453831</v>
      </c>
      <c r="E18" s="168">
        <f>'Осн. фін. пок.'!D113/'Осн. фін. пок.'!D29</f>
        <v>1.9255614378872684E-2</v>
      </c>
      <c r="F18" s="168">
        <f>'Осн. фін. пок.'!E113/'Осн. фін. пок.'!E29</f>
        <v>0.37299796004034941</v>
      </c>
      <c r="G18" s="168">
        <f>'Осн. фін. пок.'!F113/'Осн. фін. пок.'!F29</f>
        <v>1.6765551375818186E-2</v>
      </c>
      <c r="H18" s="98"/>
    </row>
    <row r="19" spans="1:11" ht="37.5">
      <c r="A19" s="98" t="s">
        <v>365</v>
      </c>
      <c r="B19" s="7">
        <v>5220</v>
      </c>
      <c r="C19" s="110" t="s">
        <v>296</v>
      </c>
      <c r="D19" s="168">
        <f>'Осн. фін. пок.'!C135/'Осн. фін. пок.'!C134</f>
        <v>0.53399937476135695</v>
      </c>
      <c r="E19" s="168">
        <f>'Осн. фін. пок.'!D135/'Осн. фін. пок.'!D134</f>
        <v>0.36357393758155243</v>
      </c>
      <c r="F19" s="168"/>
      <c r="G19" s="168"/>
      <c r="H19" s="98" t="s">
        <v>207</v>
      </c>
    </row>
    <row r="20" spans="1:11" ht="24.95" customHeight="1">
      <c r="A20" s="62" t="s">
        <v>199</v>
      </c>
      <c r="B20" s="7"/>
      <c r="C20" s="110"/>
      <c r="D20" s="97"/>
      <c r="E20" s="97"/>
      <c r="F20" s="97"/>
      <c r="G20" s="97"/>
      <c r="H20" s="98"/>
    </row>
    <row r="21" spans="1:11" ht="75">
      <c r="A21" s="29" t="s">
        <v>428</v>
      </c>
      <c r="B21" s="7">
        <v>5300</v>
      </c>
      <c r="C21" s="110"/>
      <c r="D21" s="97"/>
      <c r="E21" s="97"/>
      <c r="F21" s="97"/>
      <c r="G21" s="97"/>
      <c r="H21" s="100"/>
    </row>
    <row r="26" spans="1:11" ht="20.25">
      <c r="K26" s="99"/>
    </row>
    <row r="27" spans="1:11" s="3" customFormat="1" ht="27.75" customHeight="1">
      <c r="A27" s="58"/>
      <c r="B27" s="1"/>
      <c r="C27" s="238"/>
      <c r="D27" s="238"/>
      <c r="E27" s="82"/>
      <c r="F27" s="237"/>
      <c r="G27" s="237"/>
      <c r="H27" s="237"/>
    </row>
    <row r="28" spans="1:11" s="2" customFormat="1" ht="18.75">
      <c r="A28" s="77"/>
      <c r="B28" s="3"/>
      <c r="C28" s="237"/>
      <c r="D28" s="237"/>
      <c r="E28" s="3"/>
      <c r="F28" s="236"/>
      <c r="G28" s="236"/>
      <c r="H28" s="236"/>
    </row>
  </sheetData>
  <sheetProtection password="CC7B" sheet="1"/>
  <mergeCells count="11">
    <mergeCell ref="F3:G3"/>
    <mergeCell ref="H3:H4"/>
    <mergeCell ref="C27:D27"/>
    <mergeCell ref="F27:H27"/>
    <mergeCell ref="C28:D28"/>
    <mergeCell ref="F28:H28"/>
    <mergeCell ref="A1:H1"/>
    <mergeCell ref="A3:A4"/>
    <mergeCell ref="B3:B4"/>
    <mergeCell ref="C3:C4"/>
    <mergeCell ref="D3:E3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4" fitToHeight="0" orientation="landscape" r:id="rId1"/>
  <headerFooter alignWithMargins="0"/>
  <ignoredErrors>
    <ignoredError sqref="D19 D15 D18 D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29"/>
  <sheetViews>
    <sheetView view="pageBreakPreview" zoomScale="60" zoomScaleNormal="70" workbookViewId="0">
      <selection activeCell="N115" sqref="A1:O115"/>
    </sheetView>
  </sheetViews>
  <sheetFormatPr defaultRowHeight="18.75"/>
  <cols>
    <col min="1" max="1" width="46" style="2" customWidth="1"/>
    <col min="2" max="2" width="13.5703125" style="20" customWidth="1"/>
    <col min="3" max="3" width="4.85546875" style="2" customWidth="1"/>
    <col min="4" max="4" width="11.5703125" style="2" customWidth="1"/>
    <col min="5" max="5" width="25.85546875" style="2" customWidth="1"/>
    <col min="6" max="6" width="14.7109375" style="2" customWidth="1"/>
    <col min="7" max="7" width="13.28515625" style="2" customWidth="1"/>
    <col min="8" max="8" width="15" style="2" customWidth="1"/>
    <col min="9" max="9" width="12.85546875" style="2" customWidth="1"/>
    <col min="10" max="10" width="16.5703125" style="2" customWidth="1"/>
    <col min="11" max="11" width="14.42578125" style="2" customWidth="1"/>
    <col min="12" max="13" width="12.140625" style="2" customWidth="1"/>
    <col min="14" max="14" width="14.28515625" style="2" customWidth="1"/>
    <col min="15" max="15" width="10" style="2" customWidth="1"/>
    <col min="16" max="16" width="9.140625" style="2" customWidth="1"/>
    <col min="17" max="17" width="10.85546875" style="2" customWidth="1"/>
    <col min="18" max="18" width="14.42578125" style="2" customWidth="1"/>
    <col min="19" max="37" width="12.140625" style="2" customWidth="1"/>
    <col min="38" max="38" width="13.28515625" style="2" customWidth="1"/>
    <col min="39" max="39" width="13.42578125" style="2" customWidth="1"/>
    <col min="40" max="40" width="12.140625" style="2" customWidth="1"/>
    <col min="41" max="41" width="11.140625" style="2" customWidth="1"/>
    <col min="42" max="42" width="10.5703125" style="2" customWidth="1"/>
    <col min="43" max="43" width="12.85546875" style="2" customWidth="1"/>
    <col min="44" max="44" width="11.140625" style="2" customWidth="1"/>
    <col min="45" max="45" width="11.42578125" style="2" customWidth="1"/>
    <col min="46" max="47" width="10.42578125" style="2" customWidth="1"/>
    <col min="48" max="48" width="10.7109375" style="2" customWidth="1"/>
    <col min="49" max="49" width="11.140625" style="2" customWidth="1"/>
    <col min="50" max="56" width="9.140625" style="2"/>
    <col min="57" max="57" width="12.5703125" style="2" customWidth="1"/>
    <col min="58" max="58" width="11.85546875" style="2" customWidth="1"/>
    <col min="59" max="59" width="13.42578125" style="2" customWidth="1"/>
    <col min="60" max="16384" width="9.140625" style="2"/>
  </cols>
  <sheetData>
    <row r="1" spans="1:15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>
      <c r="A2" s="322" t="s">
        <v>512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>
      <c r="A3" s="237" t="s">
        <v>66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>
      <c r="A4" s="323" t="s">
        <v>108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</row>
    <row r="5" spans="1:15" ht="21" customHeight="1">
      <c r="A5" s="324" t="s">
        <v>438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25" t="s">
        <v>198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15" ht="7.5" customHeight="1">
      <c r="B8" s="2"/>
    </row>
    <row r="9" spans="1:15" s="3" customFormat="1" ht="71.25" customHeight="1">
      <c r="A9" s="245" t="s">
        <v>180</v>
      </c>
      <c r="B9" s="245"/>
      <c r="C9" s="285" t="s">
        <v>311</v>
      </c>
      <c r="D9" s="285"/>
      <c r="E9" s="286"/>
      <c r="F9" s="284" t="s">
        <v>312</v>
      </c>
      <c r="G9" s="285"/>
      <c r="H9" s="286"/>
      <c r="I9" s="245" t="s">
        <v>313</v>
      </c>
      <c r="J9" s="245"/>
      <c r="K9" s="245"/>
      <c r="L9" s="245" t="s">
        <v>433</v>
      </c>
      <c r="M9" s="245"/>
      <c r="N9" s="284" t="s">
        <v>434</v>
      </c>
      <c r="O9" s="286"/>
    </row>
    <row r="10" spans="1:15" s="3" customFormat="1" ht="17.25" customHeight="1">
      <c r="A10" s="245">
        <v>1</v>
      </c>
      <c r="B10" s="245"/>
      <c r="C10" s="285">
        <v>2</v>
      </c>
      <c r="D10" s="285"/>
      <c r="E10" s="286"/>
      <c r="F10" s="284">
        <v>3</v>
      </c>
      <c r="G10" s="285"/>
      <c r="H10" s="286"/>
      <c r="I10" s="245">
        <v>4</v>
      </c>
      <c r="J10" s="245"/>
      <c r="K10" s="245"/>
      <c r="L10" s="284">
        <v>5</v>
      </c>
      <c r="M10" s="286"/>
      <c r="N10" s="245">
        <v>6</v>
      </c>
      <c r="O10" s="245"/>
    </row>
    <row r="11" spans="1:15" s="3" customFormat="1" ht="74.25" customHeight="1">
      <c r="A11" s="258" t="s">
        <v>429</v>
      </c>
      <c r="B11" s="258"/>
      <c r="C11" s="298">
        <f>SUM(C12:C16)</f>
        <v>1708</v>
      </c>
      <c r="D11" s="299"/>
      <c r="E11" s="300"/>
      <c r="F11" s="298">
        <f>SUM(F12:F16)</f>
        <v>1955</v>
      </c>
      <c r="G11" s="299"/>
      <c r="H11" s="300"/>
      <c r="I11" s="280">
        <f>SUM(I12:I16)</f>
        <v>1833</v>
      </c>
      <c r="J11" s="281"/>
      <c r="K11" s="282"/>
      <c r="L11" s="276">
        <f>I11-F11</f>
        <v>-122</v>
      </c>
      <c r="M11" s="276"/>
      <c r="N11" s="287">
        <f>(I11/F11)*100</f>
        <v>93.759590792838878</v>
      </c>
      <c r="O11" s="288"/>
    </row>
    <row r="12" spans="1:15" s="3" customFormat="1" ht="20.25" customHeight="1">
      <c r="A12" s="321" t="s">
        <v>395</v>
      </c>
      <c r="B12" s="257"/>
      <c r="C12" s="319"/>
      <c r="D12" s="320"/>
      <c r="E12" s="330"/>
      <c r="F12" s="319"/>
      <c r="G12" s="320"/>
      <c r="H12" s="320"/>
      <c r="I12" s="302"/>
      <c r="J12" s="303"/>
      <c r="K12" s="304"/>
      <c r="L12" s="283">
        <f t="shared" ref="L12:L37" si="0">I12-F12</f>
        <v>0</v>
      </c>
      <c r="M12" s="277"/>
      <c r="N12" s="278" t="e">
        <f t="shared" ref="N12:N37" si="1">(I12/F12)*100</f>
        <v>#DIV/0!</v>
      </c>
      <c r="O12" s="279"/>
    </row>
    <row r="13" spans="1:15" s="3" customFormat="1">
      <c r="A13" s="321" t="s">
        <v>404</v>
      </c>
      <c r="B13" s="257"/>
      <c r="C13" s="292"/>
      <c r="D13" s="293"/>
      <c r="E13" s="283"/>
      <c r="F13" s="292"/>
      <c r="G13" s="293"/>
      <c r="H13" s="293"/>
      <c r="I13" s="316"/>
      <c r="J13" s="317"/>
      <c r="K13" s="318"/>
      <c r="L13" s="283">
        <f t="shared" si="0"/>
        <v>0</v>
      </c>
      <c r="M13" s="277"/>
      <c r="N13" s="278" t="e">
        <f t="shared" si="1"/>
        <v>#DIV/0!</v>
      </c>
      <c r="O13" s="279"/>
    </row>
    <row r="14" spans="1:15" s="3" customFormat="1">
      <c r="A14" s="297" t="s">
        <v>413</v>
      </c>
      <c r="B14" s="297"/>
      <c r="C14" s="292">
        <v>14</v>
      </c>
      <c r="D14" s="293"/>
      <c r="E14" s="283"/>
      <c r="F14" s="292">
        <v>14</v>
      </c>
      <c r="G14" s="293"/>
      <c r="H14" s="293"/>
      <c r="I14" s="316">
        <v>14</v>
      </c>
      <c r="J14" s="317"/>
      <c r="K14" s="318"/>
      <c r="L14" s="283">
        <f t="shared" si="0"/>
        <v>0</v>
      </c>
      <c r="M14" s="277"/>
      <c r="N14" s="278">
        <f t="shared" si="1"/>
        <v>100</v>
      </c>
      <c r="O14" s="279"/>
    </row>
    <row r="15" spans="1:15" s="3" customFormat="1">
      <c r="A15" s="297" t="s">
        <v>183</v>
      </c>
      <c r="B15" s="297"/>
      <c r="C15" s="292">
        <v>226</v>
      </c>
      <c r="D15" s="293"/>
      <c r="E15" s="283"/>
      <c r="F15" s="292">
        <v>245</v>
      </c>
      <c r="G15" s="293"/>
      <c r="H15" s="293"/>
      <c r="I15" s="316">
        <v>244</v>
      </c>
      <c r="J15" s="317"/>
      <c r="K15" s="318"/>
      <c r="L15" s="283">
        <f t="shared" si="0"/>
        <v>-1</v>
      </c>
      <c r="M15" s="277"/>
      <c r="N15" s="278">
        <f t="shared" si="1"/>
        <v>99.591836734693871</v>
      </c>
      <c r="O15" s="279"/>
    </row>
    <row r="16" spans="1:15" s="3" customFormat="1">
      <c r="A16" s="297" t="s">
        <v>184</v>
      </c>
      <c r="B16" s="297"/>
      <c r="C16" s="292">
        <v>1468</v>
      </c>
      <c r="D16" s="293"/>
      <c r="E16" s="283"/>
      <c r="F16" s="292">
        <v>1696</v>
      </c>
      <c r="G16" s="293"/>
      <c r="H16" s="293"/>
      <c r="I16" s="316">
        <v>1575</v>
      </c>
      <c r="J16" s="317"/>
      <c r="K16" s="318"/>
      <c r="L16" s="283">
        <f t="shared" si="0"/>
        <v>-121</v>
      </c>
      <c r="M16" s="277"/>
      <c r="N16" s="278">
        <f t="shared" si="1"/>
        <v>92.865566037735846</v>
      </c>
      <c r="O16" s="279"/>
    </row>
    <row r="17" spans="1:15" s="5" customFormat="1" ht="37.5" customHeight="1">
      <c r="A17" s="301" t="s">
        <v>430</v>
      </c>
      <c r="B17" s="301"/>
      <c r="C17" s="298">
        <f>SUM(C18:C22)</f>
        <v>76484.100000000006</v>
      </c>
      <c r="D17" s="299"/>
      <c r="E17" s="300"/>
      <c r="F17" s="298">
        <f>SUM(F18:F22)</f>
        <v>58357.3</v>
      </c>
      <c r="G17" s="299"/>
      <c r="H17" s="300"/>
      <c r="I17" s="305">
        <f>SUM(I18:I22)</f>
        <v>57679.9</v>
      </c>
      <c r="J17" s="306"/>
      <c r="K17" s="307"/>
      <c r="L17" s="276">
        <f t="shared" si="0"/>
        <v>-677.40000000000146</v>
      </c>
      <c r="M17" s="276"/>
      <c r="N17" s="287">
        <f t="shared" si="1"/>
        <v>98.839219771990813</v>
      </c>
      <c r="O17" s="288"/>
    </row>
    <row r="18" spans="1:15" s="3" customFormat="1" ht="21" customHeight="1">
      <c r="A18" s="321" t="s">
        <v>395</v>
      </c>
      <c r="B18" s="257"/>
      <c r="C18" s="302"/>
      <c r="D18" s="303"/>
      <c r="E18" s="304"/>
      <c r="F18" s="302"/>
      <c r="G18" s="303"/>
      <c r="H18" s="304"/>
      <c r="I18" s="302"/>
      <c r="J18" s="303"/>
      <c r="K18" s="304"/>
      <c r="L18" s="277">
        <f t="shared" si="0"/>
        <v>0</v>
      </c>
      <c r="M18" s="277"/>
      <c r="N18" s="278" t="e">
        <f t="shared" si="1"/>
        <v>#DIV/0!</v>
      </c>
      <c r="O18" s="279"/>
    </row>
    <row r="19" spans="1:15" s="3" customFormat="1" ht="21" customHeight="1">
      <c r="A19" s="321" t="s">
        <v>404</v>
      </c>
      <c r="B19" s="257"/>
      <c r="C19" s="302"/>
      <c r="D19" s="303"/>
      <c r="E19" s="304"/>
      <c r="F19" s="302"/>
      <c r="G19" s="303"/>
      <c r="H19" s="304"/>
      <c r="I19" s="302"/>
      <c r="J19" s="303"/>
      <c r="K19" s="304"/>
      <c r="L19" s="277">
        <f t="shared" si="0"/>
        <v>0</v>
      </c>
      <c r="M19" s="277"/>
      <c r="N19" s="278" t="e">
        <f t="shared" si="1"/>
        <v>#DIV/0!</v>
      </c>
      <c r="O19" s="279"/>
    </row>
    <row r="20" spans="1:15" s="3" customFormat="1">
      <c r="A20" s="381" t="s">
        <v>413</v>
      </c>
      <c r="B20" s="381"/>
      <c r="C20" s="292">
        <v>1402.2</v>
      </c>
      <c r="D20" s="293"/>
      <c r="E20" s="283"/>
      <c r="F20" s="292">
        <v>1074.5999999999999</v>
      </c>
      <c r="G20" s="293"/>
      <c r="H20" s="283"/>
      <c r="I20" s="292">
        <v>1096.4000000000001</v>
      </c>
      <c r="J20" s="293"/>
      <c r="K20" s="293"/>
      <c r="L20" s="277">
        <f t="shared" si="0"/>
        <v>21.800000000000182</v>
      </c>
      <c r="M20" s="277"/>
      <c r="N20" s="278">
        <f t="shared" si="1"/>
        <v>102.02866182765682</v>
      </c>
      <c r="O20" s="279"/>
    </row>
    <row r="21" spans="1:15" s="3" customFormat="1">
      <c r="A21" s="297" t="s">
        <v>183</v>
      </c>
      <c r="B21" s="297"/>
      <c r="C21" s="292">
        <v>12918.2</v>
      </c>
      <c r="D21" s="293"/>
      <c r="E21" s="283"/>
      <c r="F21" s="292">
        <v>10356.299999999999</v>
      </c>
      <c r="G21" s="293"/>
      <c r="H21" s="283"/>
      <c r="I21" s="292">
        <v>10841</v>
      </c>
      <c r="J21" s="293"/>
      <c r="K21" s="283"/>
      <c r="L21" s="277">
        <f t="shared" si="0"/>
        <v>484.70000000000073</v>
      </c>
      <c r="M21" s="277"/>
      <c r="N21" s="278">
        <f t="shared" si="1"/>
        <v>104.68024294390854</v>
      </c>
      <c r="O21" s="279"/>
    </row>
    <row r="22" spans="1:15" s="3" customFormat="1">
      <c r="A22" s="297" t="s">
        <v>184</v>
      </c>
      <c r="B22" s="297"/>
      <c r="C22" s="292">
        <v>62163.7</v>
      </c>
      <c r="D22" s="293"/>
      <c r="E22" s="283"/>
      <c r="F22" s="292">
        <v>46926.400000000001</v>
      </c>
      <c r="G22" s="293"/>
      <c r="H22" s="283"/>
      <c r="I22" s="292">
        <v>45742.5</v>
      </c>
      <c r="J22" s="293"/>
      <c r="K22" s="283"/>
      <c r="L22" s="277">
        <f t="shared" si="0"/>
        <v>-1183.9000000000015</v>
      </c>
      <c r="M22" s="277"/>
      <c r="N22" s="278">
        <f t="shared" si="1"/>
        <v>97.47711309625285</v>
      </c>
      <c r="O22" s="279"/>
    </row>
    <row r="23" spans="1:15" s="3" customFormat="1" ht="36" customHeight="1">
      <c r="A23" s="258" t="s">
        <v>431</v>
      </c>
      <c r="B23" s="258"/>
      <c r="C23" s="298">
        <f>SUM(C24:C28)</f>
        <v>78634.200000000012</v>
      </c>
      <c r="D23" s="299"/>
      <c r="E23" s="300"/>
      <c r="F23" s="298">
        <f>SUM(F24:F28)</f>
        <v>58814.5</v>
      </c>
      <c r="G23" s="299"/>
      <c r="H23" s="300"/>
      <c r="I23" s="280">
        <f>SUM(I24:I28)</f>
        <v>59048</v>
      </c>
      <c r="J23" s="281"/>
      <c r="K23" s="282"/>
      <c r="L23" s="276">
        <f t="shared" si="0"/>
        <v>233.5</v>
      </c>
      <c r="M23" s="276"/>
      <c r="N23" s="287">
        <f t="shared" si="1"/>
        <v>100.39701094117947</v>
      </c>
      <c r="O23" s="288"/>
    </row>
    <row r="24" spans="1:15" s="3" customFormat="1">
      <c r="A24" s="321" t="s">
        <v>395</v>
      </c>
      <c r="B24" s="257"/>
      <c r="C24" s="292"/>
      <c r="D24" s="293"/>
      <c r="E24" s="283"/>
      <c r="F24" s="292"/>
      <c r="G24" s="293"/>
      <c r="H24" s="283"/>
      <c r="I24" s="316"/>
      <c r="J24" s="317"/>
      <c r="K24" s="318"/>
      <c r="L24" s="277">
        <f t="shared" si="0"/>
        <v>0</v>
      </c>
      <c r="M24" s="277"/>
      <c r="N24" s="278" t="e">
        <f t="shared" si="1"/>
        <v>#DIV/0!</v>
      </c>
      <c r="O24" s="279"/>
    </row>
    <row r="25" spans="1:15" s="3" customFormat="1">
      <c r="A25" s="321" t="s">
        <v>404</v>
      </c>
      <c r="B25" s="257"/>
      <c r="C25" s="292"/>
      <c r="D25" s="293"/>
      <c r="E25" s="283"/>
      <c r="F25" s="292"/>
      <c r="G25" s="293"/>
      <c r="H25" s="283"/>
      <c r="I25" s="316"/>
      <c r="J25" s="317"/>
      <c r="K25" s="318"/>
      <c r="L25" s="277">
        <f t="shared" si="0"/>
        <v>0</v>
      </c>
      <c r="M25" s="277"/>
      <c r="N25" s="278" t="e">
        <f t="shared" si="1"/>
        <v>#DIV/0!</v>
      </c>
      <c r="O25" s="279"/>
    </row>
    <row r="26" spans="1:15" s="3" customFormat="1">
      <c r="A26" s="297" t="s">
        <v>413</v>
      </c>
      <c r="B26" s="297"/>
      <c r="C26" s="292">
        <v>1436.2</v>
      </c>
      <c r="D26" s="293"/>
      <c r="E26" s="283"/>
      <c r="F26" s="292">
        <v>1118.5999999999999</v>
      </c>
      <c r="G26" s="293"/>
      <c r="H26" s="283"/>
      <c r="I26" s="316">
        <v>1131.4000000000001</v>
      </c>
      <c r="J26" s="317"/>
      <c r="K26" s="318"/>
      <c r="L26" s="277">
        <f t="shared" si="0"/>
        <v>12.800000000000182</v>
      </c>
      <c r="M26" s="277"/>
      <c r="N26" s="278">
        <f t="shared" si="1"/>
        <v>101.14428750223495</v>
      </c>
      <c r="O26" s="279"/>
    </row>
    <row r="27" spans="1:15" s="3" customFormat="1">
      <c r="A27" s="297" t="s">
        <v>183</v>
      </c>
      <c r="B27" s="297"/>
      <c r="C27" s="292">
        <v>13456.2</v>
      </c>
      <c r="D27" s="293"/>
      <c r="E27" s="283"/>
      <c r="F27" s="292">
        <v>10407.799999999999</v>
      </c>
      <c r="G27" s="293"/>
      <c r="H27" s="283"/>
      <c r="I27" s="316">
        <v>10798.9</v>
      </c>
      <c r="J27" s="317"/>
      <c r="K27" s="318"/>
      <c r="L27" s="277">
        <f t="shared" si="0"/>
        <v>391.10000000000036</v>
      </c>
      <c r="M27" s="277"/>
      <c r="N27" s="278">
        <f t="shared" si="1"/>
        <v>103.75775860412384</v>
      </c>
      <c r="O27" s="279"/>
    </row>
    <row r="28" spans="1:15" s="3" customFormat="1">
      <c r="A28" s="297" t="s">
        <v>184</v>
      </c>
      <c r="B28" s="297"/>
      <c r="C28" s="292">
        <v>63741.8</v>
      </c>
      <c r="D28" s="293"/>
      <c r="E28" s="283"/>
      <c r="F28" s="292">
        <v>47288.1</v>
      </c>
      <c r="G28" s="293"/>
      <c r="H28" s="283"/>
      <c r="I28" s="316">
        <v>47117.7</v>
      </c>
      <c r="J28" s="317"/>
      <c r="K28" s="318"/>
      <c r="L28" s="277">
        <f t="shared" si="0"/>
        <v>-170.40000000000146</v>
      </c>
      <c r="M28" s="277"/>
      <c r="N28" s="278">
        <f t="shared" si="1"/>
        <v>99.639655642751563</v>
      </c>
      <c r="O28" s="279"/>
    </row>
    <row r="29" spans="1:15" s="3" customFormat="1" ht="56.25" customHeight="1">
      <c r="A29" s="258" t="s">
        <v>432</v>
      </c>
      <c r="B29" s="258"/>
      <c r="C29" s="311">
        <f>(C23/C11)/3*1000</f>
        <v>15346.25292740047</v>
      </c>
      <c r="D29" s="312"/>
      <c r="E29" s="313"/>
      <c r="F29" s="294">
        <f>(F23/F11)/3*1000</f>
        <v>10028.047740835465</v>
      </c>
      <c r="G29" s="295"/>
      <c r="H29" s="296"/>
      <c r="I29" s="311">
        <f>(I23/I11)/3*1000</f>
        <v>10737.952354973631</v>
      </c>
      <c r="J29" s="312"/>
      <c r="K29" s="313"/>
      <c r="L29" s="276">
        <f t="shared" si="0"/>
        <v>709.90461413816593</v>
      </c>
      <c r="M29" s="276"/>
      <c r="N29" s="287">
        <f t="shared" si="1"/>
        <v>107.07919061102338</v>
      </c>
      <c r="O29" s="288"/>
    </row>
    <row r="30" spans="1:15" s="3" customFormat="1" ht="18.75" customHeight="1">
      <c r="A30" s="314" t="s">
        <v>411</v>
      </c>
      <c r="B30" s="315"/>
      <c r="C30" s="308" t="e">
        <f>(C24/C12)/3*1000</f>
        <v>#DIV/0!</v>
      </c>
      <c r="D30" s="309"/>
      <c r="E30" s="310"/>
      <c r="F30" s="289" t="e">
        <f>(F24/F12)/3*1000</f>
        <v>#DIV/0!</v>
      </c>
      <c r="G30" s="290"/>
      <c r="H30" s="291"/>
      <c r="I30" s="308" t="e">
        <f>(I24/I12)/3*1000</f>
        <v>#DIV/0!</v>
      </c>
      <c r="J30" s="309"/>
      <c r="K30" s="310"/>
      <c r="L30" s="277" t="e">
        <f t="shared" si="0"/>
        <v>#DIV/0!</v>
      </c>
      <c r="M30" s="277"/>
      <c r="N30" s="278" t="e">
        <f t="shared" si="1"/>
        <v>#DIV/0!</v>
      </c>
      <c r="O30" s="279"/>
    </row>
    <row r="31" spans="1:15" s="3" customFormat="1" ht="18.75" customHeight="1">
      <c r="A31" s="314" t="s">
        <v>412</v>
      </c>
      <c r="B31" s="315"/>
      <c r="C31" s="289" t="e">
        <f>(C25/C13)/3*1000</f>
        <v>#DIV/0!</v>
      </c>
      <c r="D31" s="290"/>
      <c r="E31" s="291"/>
      <c r="F31" s="289" t="e">
        <f>(F25/F13)/3*1000</f>
        <v>#DIV/0!</v>
      </c>
      <c r="G31" s="290"/>
      <c r="H31" s="291"/>
      <c r="I31" s="308" t="e">
        <f>(I25/I13)/3*1000</f>
        <v>#DIV/0!</v>
      </c>
      <c r="J31" s="309"/>
      <c r="K31" s="310"/>
      <c r="L31" s="277" t="e">
        <f t="shared" si="0"/>
        <v>#DIV/0!</v>
      </c>
      <c r="M31" s="277"/>
      <c r="N31" s="278" t="e">
        <f t="shared" si="1"/>
        <v>#DIV/0!</v>
      </c>
      <c r="O31" s="279"/>
    </row>
    <row r="32" spans="1:15" s="3" customFormat="1">
      <c r="A32" s="379" t="s">
        <v>416</v>
      </c>
      <c r="B32" s="380"/>
      <c r="C32" s="289">
        <f>(C26/C14)/3*1000</f>
        <v>34195.238095238099</v>
      </c>
      <c r="D32" s="290"/>
      <c r="E32" s="291"/>
      <c r="F32" s="289">
        <f>(F26/F14)/3*1000</f>
        <v>26633.333333333328</v>
      </c>
      <c r="G32" s="290"/>
      <c r="H32" s="291"/>
      <c r="I32" s="308">
        <f>(I26/I14)/3*1000</f>
        <v>26938.09523809524</v>
      </c>
      <c r="J32" s="309"/>
      <c r="K32" s="310"/>
      <c r="L32" s="277">
        <f t="shared" si="0"/>
        <v>304.76190476191186</v>
      </c>
      <c r="M32" s="277"/>
      <c r="N32" s="278">
        <f t="shared" si="1"/>
        <v>101.14428750223496</v>
      </c>
      <c r="O32" s="279"/>
    </row>
    <row r="33" spans="1:15" s="187" customFormat="1" ht="18.75" customHeight="1">
      <c r="A33" s="335" t="s">
        <v>439</v>
      </c>
      <c r="B33" s="336"/>
      <c r="C33" s="332"/>
      <c r="D33" s="333"/>
      <c r="E33" s="334"/>
      <c r="F33" s="332"/>
      <c r="G33" s="333"/>
      <c r="H33" s="334"/>
      <c r="I33" s="362"/>
      <c r="J33" s="362"/>
      <c r="K33" s="362"/>
      <c r="L33" s="342">
        <f t="shared" si="0"/>
        <v>0</v>
      </c>
      <c r="M33" s="342"/>
      <c r="N33" s="340" t="e">
        <f t="shared" si="1"/>
        <v>#DIV/0!</v>
      </c>
      <c r="O33" s="341"/>
    </row>
    <row r="34" spans="1:15" s="187" customFormat="1">
      <c r="A34" s="335" t="s">
        <v>440</v>
      </c>
      <c r="B34" s="336"/>
      <c r="C34" s="332"/>
      <c r="D34" s="333"/>
      <c r="E34" s="334"/>
      <c r="F34" s="332"/>
      <c r="G34" s="333"/>
      <c r="H34" s="334"/>
      <c r="I34" s="362"/>
      <c r="J34" s="362"/>
      <c r="K34" s="362"/>
      <c r="L34" s="342">
        <f t="shared" si="0"/>
        <v>0</v>
      </c>
      <c r="M34" s="342"/>
      <c r="N34" s="340" t="e">
        <f t="shared" si="1"/>
        <v>#DIV/0!</v>
      </c>
      <c r="O34" s="341"/>
    </row>
    <row r="35" spans="1:15" s="187" customFormat="1">
      <c r="A35" s="335" t="s">
        <v>441</v>
      </c>
      <c r="B35" s="336"/>
      <c r="C35" s="332"/>
      <c r="D35" s="333"/>
      <c r="E35" s="334"/>
      <c r="F35" s="332"/>
      <c r="G35" s="333"/>
      <c r="H35" s="334"/>
      <c r="I35" s="362"/>
      <c r="J35" s="362"/>
      <c r="K35" s="362"/>
      <c r="L35" s="342">
        <f t="shared" si="0"/>
        <v>0</v>
      </c>
      <c r="M35" s="342"/>
      <c r="N35" s="340" t="e">
        <f t="shared" si="1"/>
        <v>#DIV/0!</v>
      </c>
      <c r="O35" s="341"/>
    </row>
    <row r="36" spans="1:15" s="3" customFormat="1">
      <c r="A36" s="331" t="s">
        <v>415</v>
      </c>
      <c r="B36" s="331"/>
      <c r="C36" s="289">
        <f>(C27/C15)/3*1000</f>
        <v>19846.902654867259</v>
      </c>
      <c r="D36" s="290"/>
      <c r="E36" s="291"/>
      <c r="F36" s="289">
        <f>(F27/F15)/3*1000</f>
        <v>14160.272108843536</v>
      </c>
      <c r="G36" s="290"/>
      <c r="H36" s="291"/>
      <c r="I36" s="308">
        <f>(I27/I15)/3*1000</f>
        <v>14752.5956284153</v>
      </c>
      <c r="J36" s="309"/>
      <c r="K36" s="310"/>
      <c r="L36" s="277">
        <f t="shared" si="0"/>
        <v>592.32351957176434</v>
      </c>
      <c r="M36" s="277"/>
      <c r="N36" s="278">
        <f t="shared" si="1"/>
        <v>104.18299531971451</v>
      </c>
      <c r="O36" s="279"/>
    </row>
    <row r="37" spans="1:15" s="3" customFormat="1">
      <c r="A37" s="331" t="s">
        <v>414</v>
      </c>
      <c r="B37" s="331"/>
      <c r="C37" s="289">
        <f>(C28/C16)/3*1000</f>
        <v>14473.614895549501</v>
      </c>
      <c r="D37" s="290"/>
      <c r="E37" s="291"/>
      <c r="F37" s="289">
        <f>(F28/F16)/3*1000</f>
        <v>9294.0448113207549</v>
      </c>
      <c r="G37" s="290"/>
      <c r="H37" s="291"/>
      <c r="I37" s="308">
        <f>(I28/I16)/3*1000</f>
        <v>9972</v>
      </c>
      <c r="J37" s="309"/>
      <c r="K37" s="310"/>
      <c r="L37" s="277">
        <f t="shared" si="0"/>
        <v>677.95518867924511</v>
      </c>
      <c r="M37" s="277"/>
      <c r="N37" s="278">
        <f t="shared" si="1"/>
        <v>107.29451172705184</v>
      </c>
      <c r="O37" s="279"/>
    </row>
    <row r="38" spans="1:15" s="3" customFormat="1" ht="13.5" customHeight="1">
      <c r="A38" s="26"/>
      <c r="B38" s="26"/>
      <c r="C38" s="2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9"/>
      <c r="O38" s="109"/>
    </row>
    <row r="39" spans="1:15">
      <c r="A39" s="360" t="s">
        <v>442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</row>
    <row r="40" spans="1:15" ht="11.25" customHeight="1">
      <c r="A40" s="22"/>
      <c r="B40" s="22"/>
      <c r="C40" s="22"/>
      <c r="D40" s="22"/>
      <c r="E40" s="22"/>
      <c r="F40" s="22"/>
      <c r="G40" s="22"/>
      <c r="H40" s="22"/>
      <c r="I40" s="22"/>
    </row>
    <row r="41" spans="1:15" ht="30.75" customHeight="1">
      <c r="A41" s="324" t="s">
        <v>185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</row>
    <row r="42" spans="1:15" ht="12.75" customHeight="1"/>
    <row r="43" spans="1:15" ht="24.95" customHeight="1">
      <c r="A43" s="38" t="s">
        <v>109</v>
      </c>
      <c r="B43" s="326" t="s">
        <v>200</v>
      </c>
      <c r="C43" s="327"/>
      <c r="D43" s="327"/>
      <c r="E43" s="327"/>
      <c r="F43" s="253" t="s">
        <v>73</v>
      </c>
      <c r="G43" s="253"/>
      <c r="H43" s="253"/>
      <c r="I43" s="253"/>
      <c r="J43" s="253"/>
      <c r="K43" s="253"/>
      <c r="L43" s="253"/>
      <c r="M43" s="253"/>
      <c r="N43" s="253"/>
      <c r="O43" s="253"/>
    </row>
    <row r="44" spans="1:15" ht="17.25" customHeight="1">
      <c r="A44" s="38">
        <v>1</v>
      </c>
      <c r="B44" s="326">
        <v>2</v>
      </c>
      <c r="C44" s="327"/>
      <c r="D44" s="327"/>
      <c r="E44" s="327"/>
      <c r="F44" s="253">
        <v>3</v>
      </c>
      <c r="G44" s="253"/>
      <c r="H44" s="253"/>
      <c r="I44" s="253"/>
      <c r="J44" s="253"/>
      <c r="K44" s="253"/>
      <c r="L44" s="253"/>
      <c r="M44" s="253"/>
      <c r="N44" s="253"/>
      <c r="O44" s="253"/>
    </row>
    <row r="45" spans="1:15" ht="17.25" customHeight="1">
      <c r="A45" s="38">
        <v>13961729</v>
      </c>
      <c r="B45" s="328" t="s">
        <v>446</v>
      </c>
      <c r="C45" s="329"/>
      <c r="D45" s="329"/>
      <c r="E45" s="329"/>
      <c r="F45" s="331" t="s">
        <v>474</v>
      </c>
      <c r="G45" s="331"/>
      <c r="H45" s="331"/>
      <c r="I45" s="331"/>
      <c r="J45" s="331"/>
      <c r="K45" s="331"/>
      <c r="L45" s="331"/>
      <c r="M45" s="331"/>
      <c r="N45" s="331"/>
      <c r="O45" s="331"/>
    </row>
    <row r="46" spans="1:15" ht="17.25" customHeight="1">
      <c r="A46" s="38">
        <v>3351970</v>
      </c>
      <c r="B46" s="328" t="s">
        <v>447</v>
      </c>
      <c r="C46" s="329"/>
      <c r="D46" s="329"/>
      <c r="E46" s="329"/>
      <c r="F46" s="331" t="s">
        <v>453</v>
      </c>
      <c r="G46" s="331"/>
      <c r="H46" s="331"/>
      <c r="I46" s="331"/>
      <c r="J46" s="331"/>
      <c r="K46" s="331"/>
      <c r="L46" s="331"/>
      <c r="M46" s="331"/>
      <c r="N46" s="331"/>
      <c r="O46" s="331"/>
    </row>
    <row r="47" spans="1:15" ht="17.25" customHeight="1">
      <c r="A47" s="38">
        <v>21044993</v>
      </c>
      <c r="B47" s="328" t="s">
        <v>448</v>
      </c>
      <c r="C47" s="329"/>
      <c r="D47" s="329"/>
      <c r="E47" s="329"/>
      <c r="F47" s="331" t="s">
        <v>454</v>
      </c>
      <c r="G47" s="331"/>
      <c r="H47" s="331"/>
      <c r="I47" s="331"/>
      <c r="J47" s="331"/>
      <c r="K47" s="331"/>
      <c r="L47" s="331"/>
      <c r="M47" s="331"/>
      <c r="N47" s="331"/>
      <c r="O47" s="331"/>
    </row>
    <row r="48" spans="1:15" ht="17.25" customHeight="1">
      <c r="A48" s="271">
        <v>3351823</v>
      </c>
      <c r="B48" s="369" t="s">
        <v>449</v>
      </c>
      <c r="C48" s="370"/>
      <c r="D48" s="370"/>
      <c r="E48" s="371"/>
      <c r="F48" s="331" t="s">
        <v>455</v>
      </c>
      <c r="G48" s="331"/>
      <c r="H48" s="331"/>
      <c r="I48" s="331"/>
      <c r="J48" s="331"/>
      <c r="K48" s="331"/>
      <c r="L48" s="331"/>
      <c r="M48" s="331"/>
      <c r="N48" s="331"/>
      <c r="O48" s="331"/>
    </row>
    <row r="49" spans="1:15" ht="17.25" customHeight="1">
      <c r="A49" s="382"/>
      <c r="B49" s="372"/>
      <c r="C49" s="373"/>
      <c r="D49" s="373"/>
      <c r="E49" s="374"/>
      <c r="F49" s="331" t="s">
        <v>456</v>
      </c>
      <c r="G49" s="331"/>
      <c r="H49" s="331"/>
      <c r="I49" s="331"/>
      <c r="J49" s="331"/>
      <c r="K49" s="331"/>
      <c r="L49" s="331"/>
      <c r="M49" s="331"/>
      <c r="N49" s="331"/>
      <c r="O49" s="331"/>
    </row>
    <row r="50" spans="1:15" ht="17.25" customHeight="1">
      <c r="A50" s="382"/>
      <c r="B50" s="372"/>
      <c r="C50" s="373"/>
      <c r="D50" s="373"/>
      <c r="E50" s="374"/>
      <c r="F50" s="331" t="s">
        <v>457</v>
      </c>
      <c r="G50" s="331"/>
      <c r="H50" s="331"/>
      <c r="I50" s="331"/>
      <c r="J50" s="331"/>
      <c r="K50" s="331"/>
      <c r="L50" s="331"/>
      <c r="M50" s="331"/>
      <c r="N50" s="331"/>
      <c r="O50" s="331"/>
    </row>
    <row r="51" spans="1:15" ht="17.25" customHeight="1">
      <c r="A51" s="272"/>
      <c r="B51" s="375"/>
      <c r="C51" s="376"/>
      <c r="D51" s="376"/>
      <c r="E51" s="377"/>
      <c r="F51" s="331" t="s">
        <v>458</v>
      </c>
      <c r="G51" s="331"/>
      <c r="H51" s="331"/>
      <c r="I51" s="331"/>
      <c r="J51" s="331"/>
      <c r="K51" s="331"/>
      <c r="L51" s="331"/>
      <c r="M51" s="331"/>
      <c r="N51" s="331"/>
      <c r="O51" s="331"/>
    </row>
    <row r="52" spans="1:15" ht="54" customHeight="1">
      <c r="A52" s="38">
        <v>3328511</v>
      </c>
      <c r="B52" s="328" t="s">
        <v>450</v>
      </c>
      <c r="C52" s="329"/>
      <c r="D52" s="329"/>
      <c r="E52" s="329"/>
      <c r="F52" s="331" t="s">
        <v>459</v>
      </c>
      <c r="G52" s="331"/>
      <c r="H52" s="331"/>
      <c r="I52" s="331"/>
      <c r="J52" s="331"/>
      <c r="K52" s="331"/>
      <c r="L52" s="331"/>
      <c r="M52" s="331"/>
      <c r="N52" s="331"/>
      <c r="O52" s="331"/>
    </row>
    <row r="53" spans="1:15" ht="17.25" customHeight="1">
      <c r="A53" s="38">
        <v>3338159</v>
      </c>
      <c r="B53" s="328" t="s">
        <v>451</v>
      </c>
      <c r="C53" s="329"/>
      <c r="D53" s="329"/>
      <c r="E53" s="329"/>
      <c r="F53" s="331" t="s">
        <v>460</v>
      </c>
      <c r="G53" s="331"/>
      <c r="H53" s="331"/>
      <c r="I53" s="331"/>
      <c r="J53" s="331"/>
      <c r="K53" s="331"/>
      <c r="L53" s="331"/>
      <c r="M53" s="331"/>
      <c r="N53" s="331"/>
      <c r="O53" s="331"/>
    </row>
    <row r="54" spans="1:15" ht="38.25" customHeight="1">
      <c r="A54" s="38">
        <v>35658165</v>
      </c>
      <c r="B54" s="328" t="s">
        <v>452</v>
      </c>
      <c r="C54" s="329"/>
      <c r="D54" s="329"/>
      <c r="E54" s="329"/>
      <c r="F54" s="331" t="s">
        <v>461</v>
      </c>
      <c r="G54" s="331"/>
      <c r="H54" s="331"/>
      <c r="I54" s="331"/>
      <c r="J54" s="331"/>
      <c r="K54" s="331"/>
      <c r="L54" s="331"/>
      <c r="M54" s="331"/>
      <c r="N54" s="331"/>
      <c r="O54" s="331"/>
    </row>
    <row r="55" spans="1:15" ht="17.25" customHeight="1">
      <c r="A55" s="38">
        <v>2219984</v>
      </c>
      <c r="B55" s="328" t="s">
        <v>462</v>
      </c>
      <c r="C55" s="329"/>
      <c r="D55" s="329"/>
      <c r="E55" s="329"/>
      <c r="F55" s="331" t="s">
        <v>465</v>
      </c>
      <c r="G55" s="331"/>
      <c r="H55" s="331"/>
      <c r="I55" s="331"/>
      <c r="J55" s="331"/>
      <c r="K55" s="331"/>
      <c r="L55" s="331"/>
      <c r="M55" s="331"/>
      <c r="N55" s="331"/>
      <c r="O55" s="331"/>
    </row>
    <row r="56" spans="1:15" ht="20.100000000000001" customHeight="1">
      <c r="A56" s="101">
        <v>23549970</v>
      </c>
      <c r="B56" s="328" t="s">
        <v>463</v>
      </c>
      <c r="C56" s="329"/>
      <c r="D56" s="329"/>
      <c r="E56" s="329"/>
      <c r="F56" s="331" t="s">
        <v>473</v>
      </c>
      <c r="G56" s="331"/>
      <c r="H56" s="331"/>
      <c r="I56" s="331"/>
      <c r="J56" s="331"/>
      <c r="K56" s="331"/>
      <c r="L56" s="331"/>
      <c r="M56" s="331"/>
      <c r="N56" s="331"/>
      <c r="O56" s="331"/>
    </row>
    <row r="57" spans="1:15" ht="20.100000000000001" customHeight="1">
      <c r="A57" s="101">
        <v>2409319</v>
      </c>
      <c r="B57" s="328" t="s">
        <v>464</v>
      </c>
      <c r="C57" s="329"/>
      <c r="D57" s="329"/>
      <c r="E57" s="329"/>
      <c r="F57" s="331" t="s">
        <v>466</v>
      </c>
      <c r="G57" s="331"/>
      <c r="H57" s="331"/>
      <c r="I57" s="331"/>
      <c r="J57" s="331"/>
      <c r="K57" s="331"/>
      <c r="L57" s="331"/>
      <c r="M57" s="331"/>
      <c r="N57" s="331"/>
      <c r="O57" s="331"/>
    </row>
    <row r="58" spans="1:15" ht="20.100000000000001" customHeight="1">
      <c r="A58" s="101">
        <v>38071722</v>
      </c>
      <c r="B58" s="328" t="s">
        <v>467</v>
      </c>
      <c r="C58" s="329"/>
      <c r="D58" s="329"/>
      <c r="E58" s="329"/>
      <c r="F58" s="314" t="s">
        <v>472</v>
      </c>
      <c r="G58" s="378"/>
      <c r="H58" s="378"/>
      <c r="I58" s="378"/>
      <c r="J58" s="378"/>
      <c r="K58" s="378"/>
      <c r="L58" s="378"/>
      <c r="M58" s="378"/>
      <c r="N58" s="378"/>
      <c r="O58" s="315"/>
    </row>
    <row r="59" spans="1:15" ht="20.100000000000001" customHeight="1">
      <c r="A59" s="101">
        <v>25155181</v>
      </c>
      <c r="B59" s="328" t="s">
        <v>468</v>
      </c>
      <c r="C59" s="329"/>
      <c r="D59" s="329"/>
      <c r="E59" s="361"/>
      <c r="F59" s="314" t="s">
        <v>471</v>
      </c>
      <c r="G59" s="378"/>
      <c r="H59" s="378"/>
      <c r="I59" s="378"/>
      <c r="J59" s="378"/>
      <c r="K59" s="378"/>
      <c r="L59" s="378"/>
      <c r="M59" s="378"/>
      <c r="N59" s="378"/>
      <c r="O59" s="315"/>
    </row>
    <row r="60" spans="1:15" ht="20.100000000000001" customHeight="1">
      <c r="A60" s="101">
        <v>30191518</v>
      </c>
      <c r="B60" s="328" t="s">
        <v>469</v>
      </c>
      <c r="C60" s="329"/>
      <c r="D60" s="329"/>
      <c r="E60" s="329"/>
      <c r="F60" s="331" t="s">
        <v>470</v>
      </c>
      <c r="G60" s="331"/>
      <c r="H60" s="331"/>
      <c r="I60" s="331"/>
      <c r="J60" s="331"/>
      <c r="K60" s="331"/>
      <c r="L60" s="331"/>
      <c r="M60" s="331"/>
      <c r="N60" s="331"/>
      <c r="O60" s="331"/>
    </row>
    <row r="61" spans="1:15" ht="23.25" customHeight="1">
      <c r="A61" s="101">
        <v>22518177</v>
      </c>
      <c r="B61" s="328" t="s">
        <v>475</v>
      </c>
      <c r="C61" s="329"/>
      <c r="D61" s="329"/>
      <c r="E61" s="329"/>
      <c r="F61" s="331" t="s">
        <v>476</v>
      </c>
      <c r="G61" s="331"/>
      <c r="H61" s="331"/>
      <c r="I61" s="331"/>
      <c r="J61" s="331"/>
      <c r="K61" s="331"/>
      <c r="L61" s="331"/>
      <c r="M61" s="331"/>
      <c r="N61" s="331"/>
      <c r="O61" s="331"/>
    </row>
    <row r="62" spans="1:15">
      <c r="A62" s="324" t="s">
        <v>162</v>
      </c>
      <c r="B62" s="324"/>
      <c r="C62" s="324"/>
      <c r="D62" s="324"/>
      <c r="E62" s="324"/>
      <c r="F62" s="324"/>
      <c r="G62" s="324"/>
      <c r="H62" s="324"/>
      <c r="I62" s="324"/>
      <c r="J62" s="324"/>
    </row>
    <row r="63" spans="1:15" ht="35.25" customHeight="1">
      <c r="A63" s="363" t="s">
        <v>249</v>
      </c>
      <c r="B63" s="364"/>
      <c r="C63" s="365"/>
      <c r="D63" s="245" t="s">
        <v>154</v>
      </c>
      <c r="E63" s="245"/>
      <c r="F63" s="245"/>
      <c r="G63" s="245" t="s">
        <v>153</v>
      </c>
      <c r="H63" s="245"/>
      <c r="I63" s="245"/>
      <c r="J63" s="245" t="s">
        <v>181</v>
      </c>
      <c r="K63" s="245"/>
      <c r="L63" s="245"/>
      <c r="M63" s="284" t="s">
        <v>182</v>
      </c>
      <c r="N63" s="285"/>
      <c r="O63" s="286"/>
    </row>
    <row r="64" spans="1:15" ht="155.25" customHeight="1">
      <c r="A64" s="366"/>
      <c r="B64" s="367"/>
      <c r="C64" s="368"/>
      <c r="D64" s="7" t="s">
        <v>366</v>
      </c>
      <c r="E64" s="7" t="s">
        <v>196</v>
      </c>
      <c r="F64" s="7" t="s">
        <v>367</v>
      </c>
      <c r="G64" s="7" t="s">
        <v>366</v>
      </c>
      <c r="H64" s="7" t="s">
        <v>196</v>
      </c>
      <c r="I64" s="7" t="s">
        <v>367</v>
      </c>
      <c r="J64" s="7" t="s">
        <v>366</v>
      </c>
      <c r="K64" s="7" t="s">
        <v>196</v>
      </c>
      <c r="L64" s="7" t="s">
        <v>367</v>
      </c>
      <c r="M64" s="118" t="s">
        <v>155</v>
      </c>
      <c r="N64" s="118" t="s">
        <v>156</v>
      </c>
      <c r="O64" s="118" t="s">
        <v>211</v>
      </c>
    </row>
    <row r="65" spans="1:15">
      <c r="A65" s="284">
        <v>1</v>
      </c>
      <c r="B65" s="285"/>
      <c r="C65" s="286"/>
      <c r="D65" s="7">
        <v>2</v>
      </c>
      <c r="E65" s="7">
        <v>3</v>
      </c>
      <c r="F65" s="7">
        <v>4</v>
      </c>
      <c r="G65" s="7">
        <v>5</v>
      </c>
      <c r="H65" s="6">
        <v>6</v>
      </c>
      <c r="I65" s="6">
        <v>7</v>
      </c>
      <c r="J65" s="6">
        <v>8</v>
      </c>
      <c r="K65" s="6">
        <v>9</v>
      </c>
      <c r="L65" s="6">
        <v>10</v>
      </c>
      <c r="M65" s="6">
        <v>11</v>
      </c>
      <c r="N65" s="6">
        <v>12</v>
      </c>
      <c r="O65" s="6">
        <v>13</v>
      </c>
    </row>
    <row r="66" spans="1:15">
      <c r="A66" s="284" t="s">
        <v>477</v>
      </c>
      <c r="B66" s="285"/>
      <c r="C66" s="286"/>
      <c r="D66" s="7">
        <v>40</v>
      </c>
      <c r="E66" s="7"/>
      <c r="F66" s="7"/>
      <c r="G66" s="7"/>
      <c r="H66" s="6"/>
      <c r="I66" s="6"/>
      <c r="J66" s="171">
        <f t="shared" ref="J66:L76" si="2">G66-D66</f>
        <v>-40</v>
      </c>
      <c r="K66" s="171">
        <f t="shared" si="2"/>
        <v>0</v>
      </c>
      <c r="L66" s="172">
        <f t="shared" si="2"/>
        <v>0</v>
      </c>
      <c r="M66" s="122">
        <f t="shared" ref="M66:O76" si="3">(G66/D66)*100</f>
        <v>0</v>
      </c>
      <c r="N66" s="122" t="e">
        <f t="shared" si="3"/>
        <v>#DIV/0!</v>
      </c>
      <c r="O66" s="122" t="e">
        <f t="shared" si="3"/>
        <v>#DIV/0!</v>
      </c>
    </row>
    <row r="67" spans="1:15">
      <c r="A67" s="284" t="s">
        <v>465</v>
      </c>
      <c r="B67" s="285"/>
      <c r="C67" s="286"/>
      <c r="D67" s="7">
        <v>163</v>
      </c>
      <c r="E67" s="7"/>
      <c r="F67" s="7"/>
      <c r="G67" s="7">
        <v>5</v>
      </c>
      <c r="H67" s="6"/>
      <c r="I67" s="6"/>
      <c r="J67" s="171">
        <f t="shared" si="2"/>
        <v>-158</v>
      </c>
      <c r="K67" s="171">
        <f t="shared" si="2"/>
        <v>0</v>
      </c>
      <c r="L67" s="172">
        <f t="shared" si="2"/>
        <v>0</v>
      </c>
      <c r="M67" s="122">
        <f t="shared" si="3"/>
        <v>3.0674846625766872</v>
      </c>
      <c r="N67" s="122" t="e">
        <f t="shared" si="3"/>
        <v>#DIV/0!</v>
      </c>
      <c r="O67" s="122" t="e">
        <f t="shared" si="3"/>
        <v>#DIV/0!</v>
      </c>
    </row>
    <row r="68" spans="1:15">
      <c r="A68" s="284" t="s">
        <v>466</v>
      </c>
      <c r="B68" s="285"/>
      <c r="C68" s="286"/>
      <c r="D68" s="7">
        <v>519.6</v>
      </c>
      <c r="E68" s="7"/>
      <c r="F68" s="7"/>
      <c r="G68" s="7">
        <v>1.9</v>
      </c>
      <c r="H68" s="6"/>
      <c r="I68" s="6"/>
      <c r="J68" s="171">
        <f t="shared" si="2"/>
        <v>-517.70000000000005</v>
      </c>
      <c r="K68" s="171">
        <f t="shared" si="2"/>
        <v>0</v>
      </c>
      <c r="L68" s="172">
        <f t="shared" si="2"/>
        <v>0</v>
      </c>
      <c r="M68" s="122">
        <f t="shared" si="3"/>
        <v>0.36566589684372591</v>
      </c>
      <c r="N68" s="122" t="e">
        <f t="shared" si="3"/>
        <v>#DIV/0!</v>
      </c>
      <c r="O68" s="122" t="e">
        <f t="shared" si="3"/>
        <v>#DIV/0!</v>
      </c>
    </row>
    <row r="69" spans="1:15" ht="41.25" customHeight="1">
      <c r="A69" s="284" t="s">
        <v>481</v>
      </c>
      <c r="B69" s="285"/>
      <c r="C69" s="286"/>
      <c r="D69" s="7">
        <v>10</v>
      </c>
      <c r="E69" s="7">
        <v>765</v>
      </c>
      <c r="F69" s="7">
        <v>400</v>
      </c>
      <c r="G69" s="7">
        <v>109.6</v>
      </c>
      <c r="H69" s="6">
        <v>449</v>
      </c>
      <c r="I69" s="6">
        <v>480</v>
      </c>
      <c r="J69" s="171">
        <f t="shared" si="2"/>
        <v>99.6</v>
      </c>
      <c r="K69" s="171">
        <f t="shared" si="2"/>
        <v>-316</v>
      </c>
      <c r="L69" s="172">
        <f t="shared" si="2"/>
        <v>80</v>
      </c>
      <c r="M69" s="122">
        <f t="shared" si="3"/>
        <v>1096</v>
      </c>
      <c r="N69" s="122">
        <f t="shared" si="3"/>
        <v>58.692810457516345</v>
      </c>
      <c r="O69" s="122">
        <f t="shared" si="3"/>
        <v>120</v>
      </c>
    </row>
    <row r="70" spans="1:15">
      <c r="A70" s="284" t="s">
        <v>453</v>
      </c>
      <c r="B70" s="285"/>
      <c r="C70" s="286"/>
      <c r="D70" s="7">
        <v>550.6</v>
      </c>
      <c r="E70" s="7">
        <v>5500</v>
      </c>
      <c r="F70" s="7">
        <v>100.1</v>
      </c>
      <c r="G70" s="7">
        <v>376.8</v>
      </c>
      <c r="H70" s="6">
        <v>3200</v>
      </c>
      <c r="I70" s="6">
        <v>117.75</v>
      </c>
      <c r="J70" s="171">
        <f t="shared" si="2"/>
        <v>-173.8</v>
      </c>
      <c r="K70" s="171">
        <f t="shared" si="2"/>
        <v>-2300</v>
      </c>
      <c r="L70" s="172">
        <f t="shared" si="2"/>
        <v>17.650000000000006</v>
      </c>
      <c r="M70" s="122">
        <f t="shared" si="3"/>
        <v>68.434435161641844</v>
      </c>
      <c r="N70" s="122">
        <f t="shared" si="3"/>
        <v>58.18181818181818</v>
      </c>
      <c r="O70" s="122">
        <f t="shared" si="3"/>
        <v>117.63236763236765</v>
      </c>
    </row>
    <row r="71" spans="1:15">
      <c r="A71" s="284" t="s">
        <v>483</v>
      </c>
      <c r="B71" s="285"/>
      <c r="C71" s="286"/>
      <c r="D71" s="7">
        <v>26648</v>
      </c>
      <c r="E71" s="7">
        <v>3569.4</v>
      </c>
      <c r="F71" s="7">
        <v>2.4900000000000002</v>
      </c>
      <c r="G71" s="7">
        <v>26265</v>
      </c>
      <c r="H71" s="6">
        <v>3520</v>
      </c>
      <c r="I71" s="6">
        <v>2.4900000000000002</v>
      </c>
      <c r="J71" s="171">
        <f t="shared" si="2"/>
        <v>-383</v>
      </c>
      <c r="K71" s="171">
        <f t="shared" si="2"/>
        <v>-49.400000000000091</v>
      </c>
      <c r="L71" s="172">
        <f t="shared" si="2"/>
        <v>0</v>
      </c>
      <c r="M71" s="122">
        <f t="shared" si="3"/>
        <v>98.562743920744524</v>
      </c>
      <c r="N71" s="122">
        <f t="shared" si="3"/>
        <v>98.616013895892863</v>
      </c>
      <c r="O71" s="122">
        <f t="shared" si="3"/>
        <v>100</v>
      </c>
    </row>
    <row r="72" spans="1:15">
      <c r="A72" s="284" t="s">
        <v>455</v>
      </c>
      <c r="B72" s="285"/>
      <c r="C72" s="286"/>
      <c r="D72" s="7">
        <v>15849.8</v>
      </c>
      <c r="E72" s="7">
        <v>182053.8</v>
      </c>
      <c r="F72" s="7">
        <v>87.061077549603468</v>
      </c>
      <c r="G72" s="7">
        <v>8450.2199999999993</v>
      </c>
      <c r="H72" s="6">
        <v>172784</v>
      </c>
      <c r="I72" s="6">
        <v>48.91</v>
      </c>
      <c r="J72" s="171">
        <f t="shared" si="2"/>
        <v>-7399.58</v>
      </c>
      <c r="K72" s="171">
        <f t="shared" si="2"/>
        <v>-9269.7999999999884</v>
      </c>
      <c r="L72" s="172">
        <f t="shared" si="2"/>
        <v>-38.151077549603471</v>
      </c>
      <c r="M72" s="122">
        <f t="shared" si="3"/>
        <v>53.314363588184079</v>
      </c>
      <c r="N72" s="122">
        <f t="shared" si="3"/>
        <v>94.908208452666202</v>
      </c>
      <c r="O72" s="122">
        <f t="shared" si="3"/>
        <v>56.178950888970206</v>
      </c>
    </row>
    <row r="73" spans="1:15">
      <c r="A73" s="284" t="s">
        <v>456</v>
      </c>
      <c r="B73" s="285"/>
      <c r="C73" s="286"/>
      <c r="D73" s="7">
        <v>481.9</v>
      </c>
      <c r="E73" s="7">
        <v>11292</v>
      </c>
      <c r="F73" s="7">
        <v>42.676230959971662</v>
      </c>
      <c r="G73" s="7">
        <v>544.74</v>
      </c>
      <c r="H73" s="6">
        <v>17189</v>
      </c>
      <c r="I73" s="6">
        <v>31.69</v>
      </c>
      <c r="J73" s="171">
        <f t="shared" si="2"/>
        <v>62.840000000000032</v>
      </c>
      <c r="K73" s="171">
        <f t="shared" si="2"/>
        <v>5897</v>
      </c>
      <c r="L73" s="172">
        <f t="shared" si="2"/>
        <v>-10.98623095997166</v>
      </c>
      <c r="M73" s="122">
        <f t="shared" si="3"/>
        <v>113.04004980286366</v>
      </c>
      <c r="N73" s="122">
        <f t="shared" si="3"/>
        <v>152.22281261069784</v>
      </c>
      <c r="O73" s="122">
        <f t="shared" si="3"/>
        <v>74.256791865532264</v>
      </c>
    </row>
    <row r="74" spans="1:15">
      <c r="A74" s="284" t="s">
        <v>484</v>
      </c>
      <c r="B74" s="285"/>
      <c r="C74" s="286"/>
      <c r="D74" s="7">
        <v>290</v>
      </c>
      <c r="E74" s="7">
        <v>2637</v>
      </c>
      <c r="F74" s="7">
        <v>109.9734546833523</v>
      </c>
      <c r="G74" s="7">
        <v>221.6</v>
      </c>
      <c r="H74" s="6">
        <v>3304</v>
      </c>
      <c r="I74" s="6">
        <v>67.069999999999993</v>
      </c>
      <c r="J74" s="171">
        <f t="shared" si="2"/>
        <v>-68.400000000000006</v>
      </c>
      <c r="K74" s="171">
        <f t="shared" si="2"/>
        <v>667</v>
      </c>
      <c r="L74" s="172">
        <f t="shared" si="2"/>
        <v>-42.903454683352308</v>
      </c>
      <c r="M74" s="122">
        <f t="shared" si="3"/>
        <v>76.41379310344827</v>
      </c>
      <c r="N74" s="122">
        <f t="shared" si="3"/>
        <v>125.29389457717102</v>
      </c>
      <c r="O74" s="122">
        <f t="shared" si="3"/>
        <v>60.987444827586202</v>
      </c>
    </row>
    <row r="75" spans="1:15">
      <c r="A75" s="284" t="s">
        <v>458</v>
      </c>
      <c r="B75" s="285"/>
      <c r="C75" s="286"/>
      <c r="D75" s="7">
        <v>281</v>
      </c>
      <c r="E75" s="7"/>
      <c r="F75" s="7"/>
      <c r="G75" s="7">
        <v>424</v>
      </c>
      <c r="H75" s="6"/>
      <c r="I75" s="6"/>
      <c r="J75" s="171">
        <f t="shared" si="2"/>
        <v>143</v>
      </c>
      <c r="K75" s="171">
        <f t="shared" si="2"/>
        <v>0</v>
      </c>
      <c r="L75" s="172">
        <f t="shared" si="2"/>
        <v>0</v>
      </c>
      <c r="M75" s="122">
        <f t="shared" si="3"/>
        <v>150.88967971530249</v>
      </c>
      <c r="N75" s="122" t="e">
        <f t="shared" si="3"/>
        <v>#DIV/0!</v>
      </c>
      <c r="O75" s="122" t="e">
        <f t="shared" si="3"/>
        <v>#DIV/0!</v>
      </c>
    </row>
    <row r="76" spans="1:15">
      <c r="A76" s="284" t="s">
        <v>485</v>
      </c>
      <c r="B76" s="285"/>
      <c r="C76" s="286"/>
      <c r="D76" s="7">
        <v>2949.8</v>
      </c>
      <c r="E76" s="7"/>
      <c r="F76" s="7"/>
      <c r="G76" s="7">
        <v>4133.4400000000005</v>
      </c>
      <c r="H76" s="6"/>
      <c r="I76" s="6"/>
      <c r="J76" s="171">
        <f t="shared" si="2"/>
        <v>1183.6400000000003</v>
      </c>
      <c r="K76" s="171">
        <f t="shared" ref="J76:L78" si="4">H76-E76</f>
        <v>0</v>
      </c>
      <c r="L76" s="172">
        <f t="shared" si="2"/>
        <v>0</v>
      </c>
      <c r="M76" s="122">
        <f t="shared" ref="M76:O78" si="5">(G76/D76)*100</f>
        <v>140.12611024476234</v>
      </c>
      <c r="N76" s="122" t="e">
        <f t="shared" si="5"/>
        <v>#DIV/0!</v>
      </c>
      <c r="O76" s="122" t="e">
        <f t="shared" si="3"/>
        <v>#DIV/0!</v>
      </c>
    </row>
    <row r="77" spans="1:15">
      <c r="A77" s="284" t="s">
        <v>488</v>
      </c>
      <c r="B77" s="285"/>
      <c r="C77" s="286"/>
      <c r="D77" s="7">
        <v>11232</v>
      </c>
      <c r="E77" s="7"/>
      <c r="F77" s="7"/>
      <c r="G77" s="7">
        <v>13109</v>
      </c>
      <c r="H77" s="6"/>
      <c r="I77" s="6"/>
      <c r="J77" s="171">
        <f t="shared" si="4"/>
        <v>1877</v>
      </c>
      <c r="K77" s="171">
        <f t="shared" si="4"/>
        <v>0</v>
      </c>
      <c r="L77" s="172">
        <f t="shared" si="4"/>
        <v>0</v>
      </c>
      <c r="M77" s="122">
        <f t="shared" si="5"/>
        <v>116.71118233618233</v>
      </c>
      <c r="N77" s="122" t="e">
        <f t="shared" si="5"/>
        <v>#DIV/0!</v>
      </c>
      <c r="O77" s="122" t="e">
        <f t="shared" si="5"/>
        <v>#DIV/0!</v>
      </c>
    </row>
    <row r="78" spans="1:15">
      <c r="A78" s="284" t="s">
        <v>489</v>
      </c>
      <c r="B78" s="285"/>
      <c r="C78" s="286"/>
      <c r="D78" s="7">
        <v>980</v>
      </c>
      <c r="E78" s="7">
        <v>196.5</v>
      </c>
      <c r="F78" s="7">
        <v>4.9872773536895671</v>
      </c>
      <c r="G78" s="7">
        <v>1087.5</v>
      </c>
      <c r="H78" s="6">
        <v>217.5</v>
      </c>
      <c r="I78" s="6">
        <v>5</v>
      </c>
      <c r="J78" s="171">
        <f t="shared" si="4"/>
        <v>107.5</v>
      </c>
      <c r="K78" s="171">
        <f t="shared" si="4"/>
        <v>21</v>
      </c>
      <c r="L78" s="172">
        <f t="shared" si="4"/>
        <v>1.272264631043285E-2</v>
      </c>
      <c r="M78" s="122">
        <f t="shared" si="5"/>
        <v>110.96938775510203</v>
      </c>
      <c r="N78" s="122">
        <f t="shared" si="5"/>
        <v>110.68702290076335</v>
      </c>
      <c r="O78" s="122">
        <f t="shared" si="5"/>
        <v>100.25510204081634</v>
      </c>
    </row>
    <row r="79" spans="1:15">
      <c r="A79" s="284" t="s">
        <v>490</v>
      </c>
      <c r="B79" s="285"/>
      <c r="C79" s="286"/>
      <c r="D79" s="116">
        <v>6850</v>
      </c>
      <c r="E79" s="116">
        <v>2539</v>
      </c>
      <c r="F79" s="117">
        <v>2.6979125640015753</v>
      </c>
      <c r="G79" s="116">
        <v>4681.8999999999996</v>
      </c>
      <c r="H79" s="116">
        <v>1560.6</v>
      </c>
      <c r="I79" s="117">
        <v>3.0000640779187493</v>
      </c>
      <c r="J79" s="171">
        <f t="shared" ref="J79:L91" si="6">G79-D79</f>
        <v>-2168.1000000000004</v>
      </c>
      <c r="K79" s="171">
        <f t="shared" si="6"/>
        <v>-978.40000000000009</v>
      </c>
      <c r="L79" s="172">
        <f t="shared" si="6"/>
        <v>0.30215151391717399</v>
      </c>
      <c r="M79" s="122">
        <f t="shared" ref="M79:O91" si="7">(G79/D79)*100</f>
        <v>68.348905109489039</v>
      </c>
      <c r="N79" s="122">
        <f t="shared" si="7"/>
        <v>61.465143757384787</v>
      </c>
      <c r="O79" s="122">
        <f t="shared" si="7"/>
        <v>111.19945538446285</v>
      </c>
    </row>
    <row r="80" spans="1:15">
      <c r="A80" s="284" t="s">
        <v>491</v>
      </c>
      <c r="B80" s="285"/>
      <c r="C80" s="286"/>
      <c r="D80" s="116">
        <v>1</v>
      </c>
      <c r="E80" s="116">
        <v>1</v>
      </c>
      <c r="F80" s="117">
        <v>1000</v>
      </c>
      <c r="G80" s="116">
        <v>0.3</v>
      </c>
      <c r="H80" s="116">
        <v>1</v>
      </c>
      <c r="I80" s="117">
        <v>300</v>
      </c>
      <c r="J80" s="171">
        <f t="shared" si="6"/>
        <v>-0.7</v>
      </c>
      <c r="K80" s="171">
        <f t="shared" si="6"/>
        <v>0</v>
      </c>
      <c r="L80" s="172">
        <f t="shared" si="6"/>
        <v>-700</v>
      </c>
      <c r="M80" s="122">
        <f t="shared" si="7"/>
        <v>30</v>
      </c>
      <c r="N80" s="122">
        <f t="shared" si="7"/>
        <v>100</v>
      </c>
      <c r="O80" s="122">
        <f t="shared" si="7"/>
        <v>30</v>
      </c>
    </row>
    <row r="81" spans="1:15">
      <c r="A81" s="284" t="s">
        <v>492</v>
      </c>
      <c r="B81" s="285"/>
      <c r="C81" s="286"/>
      <c r="D81" s="116">
        <v>30</v>
      </c>
      <c r="E81" s="116">
        <v>4</v>
      </c>
      <c r="F81" s="117">
        <v>7500</v>
      </c>
      <c r="G81" s="116">
        <v>11.7</v>
      </c>
      <c r="H81" s="116">
        <v>2</v>
      </c>
      <c r="I81" s="117">
        <v>5850</v>
      </c>
      <c r="J81" s="171">
        <f t="shared" si="6"/>
        <v>-18.3</v>
      </c>
      <c r="K81" s="171">
        <f t="shared" si="6"/>
        <v>-2</v>
      </c>
      <c r="L81" s="172">
        <f t="shared" si="6"/>
        <v>-1650</v>
      </c>
      <c r="M81" s="122">
        <f t="shared" si="7"/>
        <v>38.999999999999993</v>
      </c>
      <c r="N81" s="122">
        <f t="shared" si="7"/>
        <v>50</v>
      </c>
      <c r="O81" s="122">
        <f t="shared" si="7"/>
        <v>78</v>
      </c>
    </row>
    <row r="82" spans="1:15">
      <c r="A82" s="284" t="s">
        <v>493</v>
      </c>
      <c r="B82" s="285"/>
      <c r="C82" s="286"/>
      <c r="D82" s="116">
        <v>87</v>
      </c>
      <c r="E82" s="116">
        <v>290</v>
      </c>
      <c r="F82" s="117">
        <v>300</v>
      </c>
      <c r="G82" s="116">
        <v>115</v>
      </c>
      <c r="H82" s="116">
        <v>408</v>
      </c>
      <c r="I82" s="117">
        <v>281.86274509803923</v>
      </c>
      <c r="J82" s="171">
        <f t="shared" si="6"/>
        <v>28</v>
      </c>
      <c r="K82" s="171">
        <f t="shared" si="6"/>
        <v>118</v>
      </c>
      <c r="L82" s="172">
        <f t="shared" si="6"/>
        <v>-18.137254901960773</v>
      </c>
      <c r="M82" s="122">
        <f t="shared" si="7"/>
        <v>132.18390804597701</v>
      </c>
      <c r="N82" s="122">
        <f t="shared" si="7"/>
        <v>140.68965517241378</v>
      </c>
      <c r="O82" s="122">
        <f t="shared" si="7"/>
        <v>93.954248366013076</v>
      </c>
    </row>
    <row r="83" spans="1:15">
      <c r="A83" s="284" t="s">
        <v>494</v>
      </c>
      <c r="B83" s="285"/>
      <c r="C83" s="286"/>
      <c r="D83" s="116">
        <v>33</v>
      </c>
      <c r="E83" s="116">
        <v>2920</v>
      </c>
      <c r="F83" s="117">
        <v>11.301369863013699</v>
      </c>
      <c r="G83" s="116">
        <v>38.4</v>
      </c>
      <c r="H83" s="116">
        <v>3382</v>
      </c>
      <c r="I83" s="117">
        <v>11.354228267297456</v>
      </c>
      <c r="J83" s="171">
        <f t="shared" si="6"/>
        <v>5.3999999999999986</v>
      </c>
      <c r="K83" s="171">
        <f t="shared" si="6"/>
        <v>462</v>
      </c>
      <c r="L83" s="172">
        <f t="shared" si="6"/>
        <v>5.285840428375721E-2</v>
      </c>
      <c r="M83" s="122">
        <f t="shared" si="7"/>
        <v>116.36363636363636</v>
      </c>
      <c r="N83" s="122">
        <f t="shared" si="7"/>
        <v>115.82191780821918</v>
      </c>
      <c r="O83" s="122">
        <f t="shared" si="7"/>
        <v>100.46771678941991</v>
      </c>
    </row>
    <row r="84" spans="1:15">
      <c r="A84" s="284" t="s">
        <v>495</v>
      </c>
      <c r="B84" s="285"/>
      <c r="C84" s="286"/>
      <c r="D84" s="116">
        <v>55</v>
      </c>
      <c r="E84" s="116">
        <v>170</v>
      </c>
      <c r="F84" s="117">
        <v>323.52941176470591</v>
      </c>
      <c r="G84" s="116">
        <v>62.5</v>
      </c>
      <c r="H84" s="116">
        <v>172</v>
      </c>
      <c r="I84" s="117">
        <v>363.37209302325579</v>
      </c>
      <c r="J84" s="171">
        <f t="shared" si="6"/>
        <v>7.5</v>
      </c>
      <c r="K84" s="171">
        <f t="shared" si="6"/>
        <v>2</v>
      </c>
      <c r="L84" s="172">
        <f t="shared" si="6"/>
        <v>39.842681258549874</v>
      </c>
      <c r="M84" s="122">
        <f t="shared" si="7"/>
        <v>113.63636363636364</v>
      </c>
      <c r="N84" s="122">
        <f t="shared" si="7"/>
        <v>101.17647058823529</v>
      </c>
      <c r="O84" s="122">
        <f t="shared" si="7"/>
        <v>112.31501057082451</v>
      </c>
    </row>
    <row r="85" spans="1:15">
      <c r="A85" s="284" t="s">
        <v>496</v>
      </c>
      <c r="B85" s="285"/>
      <c r="C85" s="286"/>
      <c r="D85" s="116">
        <v>56</v>
      </c>
      <c r="E85" s="116">
        <v>100</v>
      </c>
      <c r="F85" s="117">
        <v>560</v>
      </c>
      <c r="G85" s="116">
        <v>25.5</v>
      </c>
      <c r="H85" s="116">
        <v>62</v>
      </c>
      <c r="I85" s="117">
        <v>411.29032258064518</v>
      </c>
      <c r="J85" s="171">
        <f t="shared" si="6"/>
        <v>-30.5</v>
      </c>
      <c r="K85" s="171">
        <f t="shared" si="6"/>
        <v>-38</v>
      </c>
      <c r="L85" s="172">
        <f t="shared" si="6"/>
        <v>-148.70967741935482</v>
      </c>
      <c r="M85" s="122">
        <f t="shared" si="7"/>
        <v>45.535714285714285</v>
      </c>
      <c r="N85" s="122">
        <f t="shared" si="7"/>
        <v>62</v>
      </c>
      <c r="O85" s="122">
        <f t="shared" si="7"/>
        <v>73.444700460829495</v>
      </c>
    </row>
    <row r="86" spans="1:15">
      <c r="A86" s="284" t="s">
        <v>454</v>
      </c>
      <c r="B86" s="285"/>
      <c r="C86" s="286"/>
      <c r="D86" s="116">
        <v>2705</v>
      </c>
      <c r="E86" s="116"/>
      <c r="F86" s="117"/>
      <c r="G86" s="116">
        <v>2482.1999999999998</v>
      </c>
      <c r="H86" s="116"/>
      <c r="I86" s="117"/>
      <c r="J86" s="171">
        <f t="shared" si="6"/>
        <v>-222.80000000000018</v>
      </c>
      <c r="K86" s="171">
        <f t="shared" si="6"/>
        <v>0</v>
      </c>
      <c r="L86" s="172">
        <f t="shared" si="6"/>
        <v>0</v>
      </c>
      <c r="M86" s="122">
        <f t="shared" si="7"/>
        <v>91.763401109057298</v>
      </c>
      <c r="N86" s="122" t="e">
        <f t="shared" si="7"/>
        <v>#DIV/0!</v>
      </c>
      <c r="O86" s="122" t="e">
        <f t="shared" si="7"/>
        <v>#DIV/0!</v>
      </c>
    </row>
    <row r="87" spans="1:15">
      <c r="A87" s="284" t="s">
        <v>502</v>
      </c>
      <c r="B87" s="285"/>
      <c r="C87" s="286"/>
      <c r="D87" s="116">
        <v>937</v>
      </c>
      <c r="E87" s="116"/>
      <c r="F87" s="117"/>
      <c r="G87" s="116">
        <v>1085.8</v>
      </c>
      <c r="H87" s="116"/>
      <c r="I87" s="117"/>
      <c r="J87" s="171">
        <f t="shared" si="6"/>
        <v>148.79999999999995</v>
      </c>
      <c r="K87" s="171">
        <f t="shared" si="6"/>
        <v>0</v>
      </c>
      <c r="L87" s="172">
        <f t="shared" si="6"/>
        <v>0</v>
      </c>
      <c r="M87" s="122">
        <f t="shared" si="7"/>
        <v>115.88046958377799</v>
      </c>
      <c r="N87" s="122" t="e">
        <f t="shared" si="7"/>
        <v>#DIV/0!</v>
      </c>
      <c r="O87" s="122" t="e">
        <f t="shared" si="7"/>
        <v>#DIV/0!</v>
      </c>
    </row>
    <row r="88" spans="1:15">
      <c r="A88" s="284" t="s">
        <v>503</v>
      </c>
      <c r="B88" s="285"/>
      <c r="C88" s="286"/>
      <c r="D88" s="116">
        <v>182</v>
      </c>
      <c r="E88" s="116">
        <v>3033</v>
      </c>
      <c r="F88" s="117">
        <v>60</v>
      </c>
      <c r="G88" s="116">
        <v>71.099999999999994</v>
      </c>
      <c r="H88" s="116">
        <v>1185</v>
      </c>
      <c r="I88" s="117">
        <v>60</v>
      </c>
      <c r="J88" s="171">
        <f t="shared" si="6"/>
        <v>-110.9</v>
      </c>
      <c r="K88" s="171">
        <f t="shared" si="6"/>
        <v>-1848</v>
      </c>
      <c r="L88" s="172">
        <f t="shared" si="6"/>
        <v>0</v>
      </c>
      <c r="M88" s="122">
        <f t="shared" si="7"/>
        <v>39.065934065934059</v>
      </c>
      <c r="N88" s="122">
        <f t="shared" si="7"/>
        <v>39.070227497527199</v>
      </c>
      <c r="O88" s="122">
        <f t="shared" si="7"/>
        <v>100</v>
      </c>
    </row>
    <row r="89" spans="1:15" ht="36.75" customHeight="1">
      <c r="A89" s="284" t="s">
        <v>505</v>
      </c>
      <c r="B89" s="285"/>
      <c r="C89" s="286"/>
      <c r="D89" s="116">
        <v>4133</v>
      </c>
      <c r="E89" s="116"/>
      <c r="F89" s="117"/>
      <c r="G89" s="116">
        <v>3009</v>
      </c>
      <c r="H89" s="116"/>
      <c r="I89" s="117"/>
      <c r="J89" s="171">
        <f t="shared" si="6"/>
        <v>-1124</v>
      </c>
      <c r="K89" s="171">
        <f t="shared" si="6"/>
        <v>0</v>
      </c>
      <c r="L89" s="172">
        <f t="shared" si="6"/>
        <v>0</v>
      </c>
      <c r="M89" s="122">
        <f t="shared" si="7"/>
        <v>72.804258407936132</v>
      </c>
      <c r="N89" s="122" t="e">
        <f t="shared" si="7"/>
        <v>#DIV/0!</v>
      </c>
      <c r="O89" s="122" t="e">
        <f t="shared" si="7"/>
        <v>#DIV/0!</v>
      </c>
    </row>
    <row r="90" spans="1:15" ht="20.100000000000001" customHeight="1">
      <c r="A90" s="284" t="s">
        <v>506</v>
      </c>
      <c r="B90" s="285"/>
      <c r="C90" s="286"/>
      <c r="D90" s="116">
        <v>63</v>
      </c>
      <c r="E90" s="116"/>
      <c r="F90" s="117"/>
      <c r="G90" s="116">
        <v>67</v>
      </c>
      <c r="H90" s="116"/>
      <c r="I90" s="117"/>
      <c r="J90" s="171">
        <f t="shared" si="6"/>
        <v>4</v>
      </c>
      <c r="K90" s="171">
        <f t="shared" si="6"/>
        <v>0</v>
      </c>
      <c r="L90" s="172">
        <f t="shared" si="6"/>
        <v>0</v>
      </c>
      <c r="M90" s="122">
        <f t="shared" si="7"/>
        <v>106.34920634920636</v>
      </c>
      <c r="N90" s="122" t="e">
        <f t="shared" si="7"/>
        <v>#DIV/0!</v>
      </c>
      <c r="O90" s="122" t="e">
        <f t="shared" si="7"/>
        <v>#DIV/0!</v>
      </c>
    </row>
    <row r="91" spans="1:15" ht="20.100000000000001" customHeight="1">
      <c r="A91" s="284" t="s">
        <v>507</v>
      </c>
      <c r="B91" s="285"/>
      <c r="C91" s="286"/>
      <c r="D91" s="116">
        <v>600</v>
      </c>
      <c r="E91" s="116"/>
      <c r="F91" s="117"/>
      <c r="G91" s="116">
        <v>214</v>
      </c>
      <c r="H91" s="116"/>
      <c r="I91" s="117"/>
      <c r="J91" s="171">
        <f t="shared" si="6"/>
        <v>-386</v>
      </c>
      <c r="K91" s="171">
        <f>H91-E91</f>
        <v>0</v>
      </c>
      <c r="L91" s="172">
        <f t="shared" si="6"/>
        <v>0</v>
      </c>
      <c r="M91" s="122">
        <f t="shared" si="7"/>
        <v>35.666666666666671</v>
      </c>
      <c r="N91" s="122" t="e">
        <f t="shared" si="7"/>
        <v>#DIV/0!</v>
      </c>
      <c r="O91" s="122" t="e">
        <f t="shared" si="7"/>
        <v>#DIV/0!</v>
      </c>
    </row>
    <row r="92" spans="1:15" ht="24.95" customHeight="1">
      <c r="A92" s="337" t="s">
        <v>49</v>
      </c>
      <c r="B92" s="338"/>
      <c r="C92" s="339"/>
      <c r="D92" s="173">
        <f>SUM(D66:D91)</f>
        <v>75727.700000000012</v>
      </c>
      <c r="E92" s="146"/>
      <c r="F92" s="147"/>
      <c r="G92" s="173">
        <f>SUM(G66:G91)</f>
        <v>66593.2</v>
      </c>
      <c r="H92" s="146"/>
      <c r="I92" s="147"/>
      <c r="J92" s="171">
        <f>G92-D92</f>
        <v>-9134.5000000000146</v>
      </c>
      <c r="K92" s="146"/>
      <c r="L92" s="147"/>
      <c r="M92" s="122">
        <f>(G92/D92)*100</f>
        <v>87.937703112599465</v>
      </c>
      <c r="N92" s="146"/>
      <c r="O92" s="147"/>
    </row>
    <row r="93" spans="1:15">
      <c r="A93" s="324" t="s">
        <v>64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</row>
    <row r="94" spans="1:15">
      <c r="A94" s="19"/>
    </row>
    <row r="95" spans="1:15" ht="56.25" customHeight="1">
      <c r="A95" s="7" t="s">
        <v>101</v>
      </c>
      <c r="B95" s="245" t="s">
        <v>63</v>
      </c>
      <c r="C95" s="245"/>
      <c r="D95" s="245" t="s">
        <v>58</v>
      </c>
      <c r="E95" s="245"/>
      <c r="F95" s="245" t="s">
        <v>59</v>
      </c>
      <c r="G95" s="245"/>
      <c r="H95" s="245" t="s">
        <v>76</v>
      </c>
      <c r="I95" s="245"/>
      <c r="J95" s="245"/>
      <c r="K95" s="284" t="s">
        <v>74</v>
      </c>
      <c r="L95" s="286"/>
      <c r="M95" s="284" t="s">
        <v>31</v>
      </c>
      <c r="N95" s="285"/>
      <c r="O95" s="286"/>
    </row>
    <row r="96" spans="1:15">
      <c r="A96" s="6">
        <v>1</v>
      </c>
      <c r="B96" s="253">
        <v>2</v>
      </c>
      <c r="C96" s="253"/>
      <c r="D96" s="253">
        <v>3</v>
      </c>
      <c r="E96" s="253"/>
      <c r="F96" s="253">
        <v>4</v>
      </c>
      <c r="G96" s="253"/>
      <c r="H96" s="253">
        <v>5</v>
      </c>
      <c r="I96" s="253"/>
      <c r="J96" s="253"/>
      <c r="K96" s="253">
        <v>6</v>
      </c>
      <c r="L96" s="253"/>
      <c r="M96" s="326">
        <v>7</v>
      </c>
      <c r="N96" s="327"/>
      <c r="O96" s="346"/>
    </row>
    <row r="97" spans="1:15" ht="37.5">
      <c r="A97" s="94" t="s">
        <v>497</v>
      </c>
      <c r="B97" s="331" t="s">
        <v>499</v>
      </c>
      <c r="C97" s="331"/>
      <c r="D97" s="343" t="s">
        <v>498</v>
      </c>
      <c r="E97" s="343"/>
      <c r="F97" s="345">
        <v>5.75</v>
      </c>
      <c r="G97" s="345"/>
      <c r="H97" s="344" t="s">
        <v>500</v>
      </c>
      <c r="I97" s="344"/>
      <c r="J97" s="344"/>
      <c r="K97" s="316">
        <v>1501323</v>
      </c>
      <c r="L97" s="318"/>
      <c r="M97" s="343" t="s">
        <v>501</v>
      </c>
      <c r="N97" s="343"/>
      <c r="O97" s="343"/>
    </row>
    <row r="98" spans="1:15">
      <c r="A98" s="94"/>
      <c r="B98" s="314"/>
      <c r="C98" s="315"/>
      <c r="D98" s="349"/>
      <c r="E98" s="351"/>
      <c r="F98" s="355"/>
      <c r="G98" s="356"/>
      <c r="H98" s="352"/>
      <c r="I98" s="353"/>
      <c r="J98" s="354"/>
      <c r="K98" s="316"/>
      <c r="L98" s="318"/>
      <c r="M98" s="349"/>
      <c r="N98" s="350"/>
      <c r="O98" s="351"/>
    </row>
    <row r="99" spans="1:15">
      <c r="A99" s="94"/>
      <c r="B99" s="328"/>
      <c r="C99" s="361"/>
      <c r="D99" s="349"/>
      <c r="E99" s="351"/>
      <c r="F99" s="355"/>
      <c r="G99" s="356"/>
      <c r="H99" s="352"/>
      <c r="I99" s="353"/>
      <c r="J99" s="354"/>
      <c r="K99" s="316"/>
      <c r="L99" s="318"/>
      <c r="M99" s="349"/>
      <c r="N99" s="350"/>
      <c r="O99" s="351"/>
    </row>
    <row r="100" spans="1:15">
      <c r="A100" s="94"/>
      <c r="B100" s="331"/>
      <c r="C100" s="331"/>
      <c r="D100" s="343"/>
      <c r="E100" s="343"/>
      <c r="F100" s="345"/>
      <c r="G100" s="345"/>
      <c r="H100" s="344"/>
      <c r="I100" s="344"/>
      <c r="J100" s="344"/>
      <c r="K100" s="316"/>
      <c r="L100" s="318"/>
      <c r="M100" s="343"/>
      <c r="N100" s="343"/>
      <c r="O100" s="343"/>
    </row>
    <row r="101" spans="1:15">
      <c r="A101" s="119" t="s">
        <v>49</v>
      </c>
      <c r="B101" s="348" t="s">
        <v>32</v>
      </c>
      <c r="C101" s="348"/>
      <c r="D101" s="348" t="s">
        <v>32</v>
      </c>
      <c r="E101" s="348"/>
      <c r="F101" s="348" t="s">
        <v>32</v>
      </c>
      <c r="G101" s="348"/>
      <c r="H101" s="347"/>
      <c r="I101" s="347"/>
      <c r="J101" s="347"/>
      <c r="K101" s="280">
        <f>SUM(K97:L100)</f>
        <v>1501323</v>
      </c>
      <c r="L101" s="282"/>
      <c r="M101" s="359"/>
      <c r="N101" s="359"/>
      <c r="O101" s="359"/>
    </row>
    <row r="102" spans="1:15">
      <c r="A102" s="324" t="s">
        <v>65</v>
      </c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</row>
    <row r="103" spans="1:15" ht="42.75" customHeight="1">
      <c r="A103" s="245" t="s">
        <v>57</v>
      </c>
      <c r="B103" s="245"/>
      <c r="C103" s="245"/>
      <c r="D103" s="245" t="s">
        <v>157</v>
      </c>
      <c r="E103" s="245"/>
      <c r="F103" s="245" t="s">
        <v>158</v>
      </c>
      <c r="G103" s="245"/>
      <c r="H103" s="245"/>
      <c r="I103" s="245"/>
      <c r="J103" s="245" t="s">
        <v>301</v>
      </c>
      <c r="K103" s="245"/>
      <c r="L103" s="245"/>
      <c r="M103" s="245"/>
      <c r="N103" s="245" t="s">
        <v>161</v>
      </c>
      <c r="O103" s="245"/>
    </row>
    <row r="104" spans="1:15" ht="42.75" customHeight="1">
      <c r="A104" s="245"/>
      <c r="B104" s="245"/>
      <c r="C104" s="245"/>
      <c r="D104" s="245"/>
      <c r="E104" s="245"/>
      <c r="F104" s="253" t="s">
        <v>159</v>
      </c>
      <c r="G104" s="253"/>
      <c r="H104" s="245" t="s">
        <v>160</v>
      </c>
      <c r="I104" s="245"/>
      <c r="J104" s="253" t="s">
        <v>159</v>
      </c>
      <c r="K104" s="253"/>
      <c r="L104" s="245" t="s">
        <v>160</v>
      </c>
      <c r="M104" s="245"/>
      <c r="N104" s="245"/>
      <c r="O104" s="245"/>
    </row>
    <row r="105" spans="1:15">
      <c r="A105" s="245">
        <v>1</v>
      </c>
      <c r="B105" s="245"/>
      <c r="C105" s="245"/>
      <c r="D105" s="284">
        <v>2</v>
      </c>
      <c r="E105" s="286"/>
      <c r="F105" s="284">
        <v>3</v>
      </c>
      <c r="G105" s="286"/>
      <c r="H105" s="326">
        <v>4</v>
      </c>
      <c r="I105" s="346"/>
      <c r="J105" s="326">
        <v>5</v>
      </c>
      <c r="K105" s="346"/>
      <c r="L105" s="326">
        <v>6</v>
      </c>
      <c r="M105" s="346"/>
      <c r="N105" s="326">
        <v>7</v>
      </c>
      <c r="O105" s="346"/>
    </row>
    <row r="106" spans="1:15" ht="20.100000000000001" customHeight="1">
      <c r="A106" s="297" t="s">
        <v>193</v>
      </c>
      <c r="B106" s="297"/>
      <c r="C106" s="297"/>
      <c r="D106" s="316"/>
      <c r="E106" s="318"/>
      <c r="F106" s="316"/>
      <c r="G106" s="318"/>
      <c r="H106" s="316"/>
      <c r="I106" s="318"/>
      <c r="J106" s="316"/>
      <c r="K106" s="318"/>
      <c r="L106" s="316"/>
      <c r="M106" s="318"/>
      <c r="N106" s="357">
        <f>D106+H106-L106</f>
        <v>0</v>
      </c>
      <c r="O106" s="358"/>
    </row>
    <row r="107" spans="1:15" ht="20.100000000000001" customHeight="1">
      <c r="A107" s="297" t="s">
        <v>84</v>
      </c>
      <c r="B107" s="297"/>
      <c r="C107" s="297"/>
      <c r="D107" s="316"/>
      <c r="E107" s="318"/>
      <c r="F107" s="316"/>
      <c r="G107" s="318"/>
      <c r="H107" s="316"/>
      <c r="I107" s="318"/>
      <c r="J107" s="316"/>
      <c r="K107" s="318"/>
      <c r="L107" s="316"/>
      <c r="M107" s="318"/>
      <c r="N107" s="316"/>
      <c r="O107" s="318"/>
    </row>
    <row r="108" spans="1:15" ht="20.100000000000001" customHeight="1">
      <c r="A108" s="297"/>
      <c r="B108" s="297"/>
      <c r="C108" s="297"/>
      <c r="D108" s="316"/>
      <c r="E108" s="318"/>
      <c r="F108" s="316"/>
      <c r="G108" s="318"/>
      <c r="H108" s="316"/>
      <c r="I108" s="318"/>
      <c r="J108" s="316"/>
      <c r="K108" s="318"/>
      <c r="L108" s="316"/>
      <c r="M108" s="318"/>
      <c r="N108" s="316"/>
      <c r="O108" s="318"/>
    </row>
    <row r="109" spans="1:15" ht="20.100000000000001" customHeight="1">
      <c r="A109" s="297" t="s">
        <v>194</v>
      </c>
      <c r="B109" s="297"/>
      <c r="C109" s="297"/>
      <c r="D109" s="316"/>
      <c r="E109" s="318"/>
      <c r="F109" s="316"/>
      <c r="G109" s="318"/>
      <c r="H109" s="316"/>
      <c r="I109" s="318"/>
      <c r="J109" s="316"/>
      <c r="K109" s="318"/>
      <c r="L109" s="316"/>
      <c r="M109" s="318"/>
      <c r="N109" s="357">
        <f>D109+H109-L109</f>
        <v>0</v>
      </c>
      <c r="O109" s="358"/>
    </row>
    <row r="110" spans="1:15" ht="20.100000000000001" customHeight="1">
      <c r="A110" s="297" t="s">
        <v>85</v>
      </c>
      <c r="B110" s="297"/>
      <c r="C110" s="297"/>
      <c r="D110" s="316"/>
      <c r="E110" s="318"/>
      <c r="F110" s="316"/>
      <c r="G110" s="318"/>
      <c r="H110" s="316"/>
      <c r="I110" s="318"/>
      <c r="J110" s="316"/>
      <c r="K110" s="318"/>
      <c r="L110" s="316"/>
      <c r="M110" s="318"/>
      <c r="N110" s="316"/>
      <c r="O110" s="318"/>
    </row>
    <row r="111" spans="1:15" ht="20.100000000000001" customHeight="1">
      <c r="A111" s="297"/>
      <c r="B111" s="297"/>
      <c r="C111" s="297"/>
      <c r="D111" s="316"/>
      <c r="E111" s="318"/>
      <c r="F111" s="316"/>
      <c r="G111" s="318"/>
      <c r="H111" s="316"/>
      <c r="I111" s="318"/>
      <c r="J111" s="316"/>
      <c r="K111" s="318"/>
      <c r="L111" s="316"/>
      <c r="M111" s="318"/>
      <c r="N111" s="316"/>
      <c r="O111" s="318"/>
    </row>
    <row r="112" spans="1:15" ht="20.100000000000001" customHeight="1">
      <c r="A112" s="297" t="s">
        <v>195</v>
      </c>
      <c r="B112" s="297"/>
      <c r="C112" s="297"/>
      <c r="D112" s="316"/>
      <c r="E112" s="318"/>
      <c r="F112" s="316"/>
      <c r="G112" s="318"/>
      <c r="H112" s="316"/>
      <c r="I112" s="318"/>
      <c r="J112" s="316"/>
      <c r="K112" s="318"/>
      <c r="L112" s="316"/>
      <c r="M112" s="318"/>
      <c r="N112" s="357">
        <f>D112+H112-L112</f>
        <v>0</v>
      </c>
      <c r="O112" s="358"/>
    </row>
    <row r="113" spans="1:15" ht="20.100000000000001" customHeight="1">
      <c r="A113" s="297" t="s">
        <v>84</v>
      </c>
      <c r="B113" s="297"/>
      <c r="C113" s="297"/>
      <c r="D113" s="316"/>
      <c r="E113" s="318"/>
      <c r="F113" s="316"/>
      <c r="G113" s="318"/>
      <c r="H113" s="316"/>
      <c r="I113" s="318"/>
      <c r="J113" s="316"/>
      <c r="K113" s="318"/>
      <c r="L113" s="316"/>
      <c r="M113" s="318"/>
      <c r="N113" s="316"/>
      <c r="O113" s="318"/>
    </row>
    <row r="114" spans="1:15" ht="20.100000000000001" customHeight="1">
      <c r="A114" s="297"/>
      <c r="B114" s="297"/>
      <c r="C114" s="297"/>
      <c r="D114" s="316"/>
      <c r="E114" s="318"/>
      <c r="F114" s="316"/>
      <c r="G114" s="318"/>
      <c r="H114" s="316"/>
      <c r="I114" s="318"/>
      <c r="J114" s="316"/>
      <c r="K114" s="318"/>
      <c r="L114" s="316"/>
      <c r="M114" s="318"/>
      <c r="N114" s="316"/>
      <c r="O114" s="318"/>
    </row>
    <row r="115" spans="1:15" ht="24.95" customHeight="1">
      <c r="A115" s="258" t="s">
        <v>49</v>
      </c>
      <c r="B115" s="258"/>
      <c r="C115" s="258"/>
      <c r="D115" s="280">
        <f>SUM(D106,D109,D112)</f>
        <v>0</v>
      </c>
      <c r="E115" s="282"/>
      <c r="F115" s="280">
        <f>SUM(F106,F109,F112)</f>
        <v>0</v>
      </c>
      <c r="G115" s="282"/>
      <c r="H115" s="280">
        <f>SUM(H106,H109,H112)</f>
        <v>0</v>
      </c>
      <c r="I115" s="282"/>
      <c r="J115" s="280">
        <f>SUM(J106,J109,J112)</f>
        <v>0</v>
      </c>
      <c r="K115" s="282"/>
      <c r="L115" s="280">
        <f>SUM(L106,L109,L112)</f>
        <v>0</v>
      </c>
      <c r="M115" s="282"/>
      <c r="N115" s="280">
        <f>D115+H115-L115</f>
        <v>0</v>
      </c>
      <c r="O115" s="282"/>
    </row>
    <row r="116" spans="1:15">
      <c r="C116" s="28"/>
      <c r="D116" s="28"/>
      <c r="E116" s="28"/>
    </row>
    <row r="117" spans="1:15">
      <c r="C117" s="28"/>
      <c r="D117" s="28"/>
      <c r="E117" s="28"/>
    </row>
    <row r="118" spans="1:15">
      <c r="C118" s="28"/>
      <c r="D118" s="28"/>
      <c r="E118" s="28"/>
    </row>
    <row r="119" spans="1:15">
      <c r="C119" s="28"/>
      <c r="D119" s="28"/>
      <c r="E119" s="28"/>
    </row>
    <row r="120" spans="1:15">
      <c r="C120" s="28"/>
      <c r="D120" s="28"/>
      <c r="E120" s="28"/>
    </row>
    <row r="121" spans="1:15">
      <c r="C121" s="28"/>
      <c r="D121" s="28"/>
      <c r="E121" s="28"/>
    </row>
    <row r="122" spans="1:15">
      <c r="C122" s="28"/>
      <c r="D122" s="28"/>
      <c r="E122" s="28"/>
    </row>
    <row r="123" spans="1:15">
      <c r="C123" s="28"/>
      <c r="D123" s="28"/>
      <c r="E123" s="28"/>
    </row>
    <row r="124" spans="1:15">
      <c r="C124" s="28"/>
      <c r="D124" s="28"/>
      <c r="E124" s="28"/>
    </row>
    <row r="125" spans="1:15">
      <c r="C125" s="28"/>
      <c r="D125" s="28"/>
      <c r="E125" s="28"/>
    </row>
    <row r="126" spans="1:15">
      <c r="C126" s="28"/>
      <c r="D126" s="28"/>
      <c r="E126" s="28"/>
    </row>
    <row r="127" spans="1:15">
      <c r="C127" s="28"/>
      <c r="D127" s="28"/>
      <c r="E127" s="28"/>
    </row>
    <row r="128" spans="1:15">
      <c r="C128" s="28"/>
      <c r="D128" s="28"/>
      <c r="E128" s="28"/>
    </row>
    <row r="129" spans="3:5">
      <c r="C129" s="28"/>
      <c r="D129" s="28"/>
      <c r="E129" s="28"/>
    </row>
  </sheetData>
  <sheetProtection password="CC7B" sheet="1"/>
  <mergeCells count="382">
    <mergeCell ref="A85:C85"/>
    <mergeCell ref="A84:C84"/>
    <mergeCell ref="A80:C80"/>
    <mergeCell ref="A83:C83"/>
    <mergeCell ref="A82:C82"/>
    <mergeCell ref="A81:C81"/>
    <mergeCell ref="A72:C72"/>
    <mergeCell ref="A79:C79"/>
    <mergeCell ref="A73:C73"/>
    <mergeCell ref="A68:C68"/>
    <mergeCell ref="F59:O59"/>
    <mergeCell ref="B58:E58"/>
    <mergeCell ref="B59:E59"/>
    <mergeCell ref="F61:O61"/>
    <mergeCell ref="F60:O60"/>
    <mergeCell ref="J63:L63"/>
    <mergeCell ref="A65:C65"/>
    <mergeCell ref="B55:E55"/>
    <mergeCell ref="F48:O48"/>
    <mergeCell ref="B53:E53"/>
    <mergeCell ref="A74:C74"/>
    <mergeCell ref="A78:C78"/>
    <mergeCell ref="A77:C77"/>
    <mergeCell ref="A76:C76"/>
    <mergeCell ref="A71:C71"/>
    <mergeCell ref="A70:C70"/>
    <mergeCell ref="A23:B23"/>
    <mergeCell ref="C23:E23"/>
    <mergeCell ref="B52:E52"/>
    <mergeCell ref="A69:C69"/>
    <mergeCell ref="A75:C75"/>
    <mergeCell ref="F46:O46"/>
    <mergeCell ref="A48:A51"/>
    <mergeCell ref="A67:C67"/>
    <mergeCell ref="A66:C66"/>
    <mergeCell ref="F50:O50"/>
    <mergeCell ref="L22:M22"/>
    <mergeCell ref="I21:K21"/>
    <mergeCell ref="L18:M18"/>
    <mergeCell ref="A18:B18"/>
    <mergeCell ref="A19:B19"/>
    <mergeCell ref="C18:E18"/>
    <mergeCell ref="F18:H18"/>
    <mergeCell ref="C19:E19"/>
    <mergeCell ref="F19:H19"/>
    <mergeCell ref="F20:H20"/>
    <mergeCell ref="I10:K10"/>
    <mergeCell ref="N9:O9"/>
    <mergeCell ref="F16:H16"/>
    <mergeCell ref="L13:M13"/>
    <mergeCell ref="F21:H21"/>
    <mergeCell ref="L21:M21"/>
    <mergeCell ref="I15:K15"/>
    <mergeCell ref="I16:K16"/>
    <mergeCell ref="F9:H9"/>
    <mergeCell ref="I9:K9"/>
    <mergeCell ref="A21:B21"/>
    <mergeCell ref="A20:B20"/>
    <mergeCell ref="I22:K22"/>
    <mergeCell ref="F25:H25"/>
    <mergeCell ref="F23:H23"/>
    <mergeCell ref="I20:K20"/>
    <mergeCell ref="I23:K23"/>
    <mergeCell ref="I24:K24"/>
    <mergeCell ref="I25:K25"/>
    <mergeCell ref="F22:H22"/>
    <mergeCell ref="A27:B27"/>
    <mergeCell ref="A22:B22"/>
    <mergeCell ref="A26:B26"/>
    <mergeCell ref="C26:E26"/>
    <mergeCell ref="C27:E27"/>
    <mergeCell ref="I27:K27"/>
    <mergeCell ref="A25:B25"/>
    <mergeCell ref="A24:B24"/>
    <mergeCell ref="C22:E22"/>
    <mergeCell ref="I26:K26"/>
    <mergeCell ref="F34:H34"/>
    <mergeCell ref="L32:M32"/>
    <mergeCell ref="F32:H32"/>
    <mergeCell ref="F26:H26"/>
    <mergeCell ref="L26:M26"/>
    <mergeCell ref="L27:M27"/>
    <mergeCell ref="L28:M28"/>
    <mergeCell ref="F27:H27"/>
    <mergeCell ref="I28:K28"/>
    <mergeCell ref="I29:K29"/>
    <mergeCell ref="A32:B32"/>
    <mergeCell ref="L31:M31"/>
    <mergeCell ref="F31:H31"/>
    <mergeCell ref="N30:O30"/>
    <mergeCell ref="N32:O32"/>
    <mergeCell ref="L25:M25"/>
    <mergeCell ref="I30:K30"/>
    <mergeCell ref="I31:K31"/>
    <mergeCell ref="I32:K32"/>
    <mergeCell ref="N27:O27"/>
    <mergeCell ref="N26:O26"/>
    <mergeCell ref="N25:O25"/>
    <mergeCell ref="A36:B36"/>
    <mergeCell ref="A33:B33"/>
    <mergeCell ref="C32:E32"/>
    <mergeCell ref="N31:O31"/>
    <mergeCell ref="L29:M29"/>
    <mergeCell ref="A28:B28"/>
    <mergeCell ref="C28:E28"/>
    <mergeCell ref="C33:E33"/>
    <mergeCell ref="A63:C64"/>
    <mergeCell ref="B56:E56"/>
    <mergeCell ref="B45:E45"/>
    <mergeCell ref="B54:E54"/>
    <mergeCell ref="B47:E47"/>
    <mergeCell ref="B48:E51"/>
    <mergeCell ref="A62:J62"/>
    <mergeCell ref="B46:E46"/>
    <mergeCell ref="F49:O49"/>
    <mergeCell ref="F58:O58"/>
    <mergeCell ref="F52:O52"/>
    <mergeCell ref="F51:O51"/>
    <mergeCell ref="F47:O47"/>
    <mergeCell ref="F44:O44"/>
    <mergeCell ref="A35:B35"/>
    <mergeCell ref="C36:E36"/>
    <mergeCell ref="C37:E37"/>
    <mergeCell ref="N36:O36"/>
    <mergeCell ref="I37:K37"/>
    <mergeCell ref="F36:H36"/>
    <mergeCell ref="L34:M34"/>
    <mergeCell ref="I33:K33"/>
    <mergeCell ref="N34:O34"/>
    <mergeCell ref="I34:K34"/>
    <mergeCell ref="I35:K35"/>
    <mergeCell ref="L35:M35"/>
    <mergeCell ref="N35:O35"/>
    <mergeCell ref="N115:O115"/>
    <mergeCell ref="J103:M103"/>
    <mergeCell ref="H104:I104"/>
    <mergeCell ref="L104:M104"/>
    <mergeCell ref="J110:K110"/>
    <mergeCell ref="J109:K109"/>
    <mergeCell ref="J104:K104"/>
    <mergeCell ref="L107:M107"/>
    <mergeCell ref="N113:O113"/>
    <mergeCell ref="L110:M110"/>
    <mergeCell ref="K101:L101"/>
    <mergeCell ref="K99:L99"/>
    <mergeCell ref="H98:J98"/>
    <mergeCell ref="B100:C100"/>
    <mergeCell ref="A39:O39"/>
    <mergeCell ref="F43:O43"/>
    <mergeCell ref="D95:E95"/>
    <mergeCell ref="B98:C98"/>
    <mergeCell ref="B99:C99"/>
    <mergeCell ref="D99:E99"/>
    <mergeCell ref="N114:O114"/>
    <mergeCell ref="F114:G114"/>
    <mergeCell ref="H114:I114"/>
    <mergeCell ref="J114:K114"/>
    <mergeCell ref="M101:O101"/>
    <mergeCell ref="A102:O102"/>
    <mergeCell ref="B101:C101"/>
    <mergeCell ref="N106:O106"/>
    <mergeCell ref="N111:O111"/>
    <mergeCell ref="N112:O112"/>
    <mergeCell ref="D115:E115"/>
    <mergeCell ref="F115:G115"/>
    <mergeCell ref="H115:I115"/>
    <mergeCell ref="J115:K115"/>
    <mergeCell ref="D114:E114"/>
    <mergeCell ref="L112:M112"/>
    <mergeCell ref="L113:M113"/>
    <mergeCell ref="L114:M114"/>
    <mergeCell ref="L115:M115"/>
    <mergeCell ref="J113:K113"/>
    <mergeCell ref="N109:O109"/>
    <mergeCell ref="N110:O110"/>
    <mergeCell ref="H112:I112"/>
    <mergeCell ref="J106:K106"/>
    <mergeCell ref="F106:G106"/>
    <mergeCell ref="L111:M111"/>
    <mergeCell ref="F107:G107"/>
    <mergeCell ref="N108:O108"/>
    <mergeCell ref="N107:O107"/>
    <mergeCell ref="L106:M106"/>
    <mergeCell ref="J107:K107"/>
    <mergeCell ref="L108:M108"/>
    <mergeCell ref="L109:M109"/>
    <mergeCell ref="J111:K111"/>
    <mergeCell ref="F113:G113"/>
    <mergeCell ref="H113:I113"/>
    <mergeCell ref="H111:I111"/>
    <mergeCell ref="H109:I109"/>
    <mergeCell ref="H105:I105"/>
    <mergeCell ref="J105:K105"/>
    <mergeCell ref="J108:K108"/>
    <mergeCell ref="J112:K112"/>
    <mergeCell ref="H110:I110"/>
    <mergeCell ref="F98:G98"/>
    <mergeCell ref="F99:G99"/>
    <mergeCell ref="F105:G105"/>
    <mergeCell ref="K98:L98"/>
    <mergeCell ref="F100:G100"/>
    <mergeCell ref="D98:E98"/>
    <mergeCell ref="A106:C106"/>
    <mergeCell ref="A105:C105"/>
    <mergeCell ref="D105:E105"/>
    <mergeCell ref="D106:E106"/>
    <mergeCell ref="A103:C104"/>
    <mergeCell ref="D100:E100"/>
    <mergeCell ref="A114:C114"/>
    <mergeCell ref="A109:C109"/>
    <mergeCell ref="F112:G112"/>
    <mergeCell ref="D109:E109"/>
    <mergeCell ref="F109:G109"/>
    <mergeCell ref="A108:C108"/>
    <mergeCell ref="M98:O98"/>
    <mergeCell ref="H106:I106"/>
    <mergeCell ref="L105:M105"/>
    <mergeCell ref="N105:O105"/>
    <mergeCell ref="M99:O99"/>
    <mergeCell ref="H99:J99"/>
    <mergeCell ref="N103:O104"/>
    <mergeCell ref="M100:O100"/>
    <mergeCell ref="K100:L100"/>
    <mergeCell ref="F103:I103"/>
    <mergeCell ref="A115:C115"/>
    <mergeCell ref="D108:E108"/>
    <mergeCell ref="F108:G108"/>
    <mergeCell ref="A113:C113"/>
    <mergeCell ref="D111:E111"/>
    <mergeCell ref="F111:G111"/>
    <mergeCell ref="A112:C112"/>
    <mergeCell ref="D112:E112"/>
    <mergeCell ref="D113:E113"/>
    <mergeCell ref="A110:C110"/>
    <mergeCell ref="H100:J100"/>
    <mergeCell ref="H101:J101"/>
    <mergeCell ref="D103:E104"/>
    <mergeCell ref="D101:E101"/>
    <mergeCell ref="F101:G101"/>
    <mergeCell ref="F104:G104"/>
    <mergeCell ref="A107:C107"/>
    <mergeCell ref="H107:I107"/>
    <mergeCell ref="F110:G110"/>
    <mergeCell ref="D110:E110"/>
    <mergeCell ref="H108:I108"/>
    <mergeCell ref="A111:C111"/>
    <mergeCell ref="D107:E107"/>
    <mergeCell ref="I36:K36"/>
    <mergeCell ref="D97:E97"/>
    <mergeCell ref="D96:E96"/>
    <mergeCell ref="M97:O97"/>
    <mergeCell ref="H97:J97"/>
    <mergeCell ref="H96:J96"/>
    <mergeCell ref="F97:G97"/>
    <mergeCell ref="K97:L97"/>
    <mergeCell ref="K96:L96"/>
    <mergeCell ref="M96:O96"/>
    <mergeCell ref="L37:M37"/>
    <mergeCell ref="F56:O56"/>
    <mergeCell ref="B57:E57"/>
    <mergeCell ref="F57:O57"/>
    <mergeCell ref="G63:I63"/>
    <mergeCell ref="B95:C95"/>
    <mergeCell ref="A41:O41"/>
    <mergeCell ref="F37:H37"/>
    <mergeCell ref="F45:O45"/>
    <mergeCell ref="F55:O55"/>
    <mergeCell ref="N28:O28"/>
    <mergeCell ref="N29:O29"/>
    <mergeCell ref="A37:B37"/>
    <mergeCell ref="N33:O33"/>
    <mergeCell ref="L30:M30"/>
    <mergeCell ref="L33:M33"/>
    <mergeCell ref="L36:M36"/>
    <mergeCell ref="F33:H33"/>
    <mergeCell ref="F35:H35"/>
    <mergeCell ref="N37:O37"/>
    <mergeCell ref="M63:O63"/>
    <mergeCell ref="B96:C96"/>
    <mergeCell ref="A91:C91"/>
    <mergeCell ref="A92:C92"/>
    <mergeCell ref="H95:J95"/>
    <mergeCell ref="K95:L95"/>
    <mergeCell ref="A88:C88"/>
    <mergeCell ref="M95:O95"/>
    <mergeCell ref="A93:O93"/>
    <mergeCell ref="F95:G95"/>
    <mergeCell ref="B97:C97"/>
    <mergeCell ref="B61:E61"/>
    <mergeCell ref="A89:C89"/>
    <mergeCell ref="C34:E34"/>
    <mergeCell ref="C35:E35"/>
    <mergeCell ref="A34:B34"/>
    <mergeCell ref="D63:F63"/>
    <mergeCell ref="F96:G96"/>
    <mergeCell ref="F54:O54"/>
    <mergeCell ref="F53:O53"/>
    <mergeCell ref="A90:C90"/>
    <mergeCell ref="C10:E10"/>
    <mergeCell ref="B44:E44"/>
    <mergeCell ref="B43:E43"/>
    <mergeCell ref="B60:E60"/>
    <mergeCell ref="C12:E12"/>
    <mergeCell ref="A13:B13"/>
    <mergeCell ref="A29:B29"/>
    <mergeCell ref="A11:B11"/>
    <mergeCell ref="A31:B31"/>
    <mergeCell ref="A1:O1"/>
    <mergeCell ref="A2:O2"/>
    <mergeCell ref="A3:O3"/>
    <mergeCell ref="A4:O4"/>
    <mergeCell ref="L9:M9"/>
    <mergeCell ref="C9:E9"/>
    <mergeCell ref="A5:O5"/>
    <mergeCell ref="A7:O7"/>
    <mergeCell ref="A9:B9"/>
    <mergeCell ref="C13:E13"/>
    <mergeCell ref="C14:E14"/>
    <mergeCell ref="A10:B10"/>
    <mergeCell ref="F12:H12"/>
    <mergeCell ref="F14:H14"/>
    <mergeCell ref="F13:H13"/>
    <mergeCell ref="A12:B12"/>
    <mergeCell ref="C11:E11"/>
    <mergeCell ref="F10:H10"/>
    <mergeCell ref="F11:H11"/>
    <mergeCell ref="A30:B30"/>
    <mergeCell ref="L16:M16"/>
    <mergeCell ref="L12:M12"/>
    <mergeCell ref="N10:O10"/>
    <mergeCell ref="N11:O11"/>
    <mergeCell ref="L10:M10"/>
    <mergeCell ref="I12:K12"/>
    <mergeCell ref="I13:K13"/>
    <mergeCell ref="I14:K14"/>
    <mergeCell ref="L11:M11"/>
    <mergeCell ref="C30:E30"/>
    <mergeCell ref="C15:E15"/>
    <mergeCell ref="C16:E16"/>
    <mergeCell ref="C29:E29"/>
    <mergeCell ref="C21:E21"/>
    <mergeCell ref="F24:H24"/>
    <mergeCell ref="C25:E25"/>
    <mergeCell ref="F15:H15"/>
    <mergeCell ref="C20:E20"/>
    <mergeCell ref="C24:E24"/>
    <mergeCell ref="N18:O18"/>
    <mergeCell ref="N19:O19"/>
    <mergeCell ref="F17:H17"/>
    <mergeCell ref="I19:K19"/>
    <mergeCell ref="L19:M19"/>
    <mergeCell ref="I18:K18"/>
    <mergeCell ref="I17:K17"/>
    <mergeCell ref="N17:O17"/>
    <mergeCell ref="N16:O16"/>
    <mergeCell ref="N14:O14"/>
    <mergeCell ref="L14:M14"/>
    <mergeCell ref="A15:B15"/>
    <mergeCell ref="A16:B16"/>
    <mergeCell ref="C17:E17"/>
    <mergeCell ref="A17:B17"/>
    <mergeCell ref="A14:B14"/>
    <mergeCell ref="A86:C86"/>
    <mergeCell ref="A87:C87"/>
    <mergeCell ref="N22:O22"/>
    <mergeCell ref="N23:O23"/>
    <mergeCell ref="N21:O21"/>
    <mergeCell ref="N24:O24"/>
    <mergeCell ref="C31:E31"/>
    <mergeCell ref="F30:H30"/>
    <mergeCell ref="F28:H28"/>
    <mergeCell ref="F29:H29"/>
    <mergeCell ref="L23:M23"/>
    <mergeCell ref="L24:M24"/>
    <mergeCell ref="N15:O15"/>
    <mergeCell ref="L17:M17"/>
    <mergeCell ref="N12:O12"/>
    <mergeCell ref="I11:K11"/>
    <mergeCell ref="N20:O20"/>
    <mergeCell ref="L20:M20"/>
    <mergeCell ref="N13:O13"/>
    <mergeCell ref="L15:M15"/>
  </mergeCells>
  <phoneticPr fontId="3" type="noConversion"/>
  <printOptions horizontalCentered="1"/>
  <pageMargins left="0.59055118110236227" right="0.59055118110236227" top="0.78740157480314965" bottom="0.78740157480314965" header="0.31496062992125984" footer="0.15748031496062992"/>
  <pageSetup paperSize="9" scale="47" fitToHeight="0" orientation="landscape" horizontalDpi="1200" verticalDpi="1200" r:id="rId1"/>
  <headerFooter alignWithMargins="0"/>
  <rowBreaks count="2" manualBreakCount="2">
    <brk id="38" max="14" man="1"/>
    <brk id="68" max="14" man="1"/>
  </rowBreaks>
  <ignoredErrors>
    <ignoredError sqref="M79:O79 D37:E37 N11:O11 D36:E36" evalError="1"/>
    <ignoredError sqref="E92:F9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85"/>
  <sheetViews>
    <sheetView view="pageBreakPreview" zoomScale="44" zoomScaleNormal="63" zoomScaleSheetLayoutView="44" workbookViewId="0">
      <selection sqref="A1:AF66"/>
    </sheetView>
  </sheetViews>
  <sheetFormatPr defaultRowHeight="18.75"/>
  <cols>
    <col min="1" max="1" width="7.85546875" style="2" customWidth="1"/>
    <col min="2" max="2" width="4.42578125" style="2" customWidth="1"/>
    <col min="3" max="3" width="25.28515625" style="2" customWidth="1"/>
    <col min="4" max="6" width="8.42578125" style="2" customWidth="1"/>
    <col min="7" max="7" width="10" style="2" customWidth="1"/>
    <col min="8" max="8" width="7.7109375" style="2" customWidth="1"/>
    <col min="9" max="9" width="11.28515625" style="2" customWidth="1"/>
    <col min="10" max="10" width="8.7109375" style="2" customWidth="1"/>
    <col min="11" max="11" width="7" style="2" customWidth="1"/>
    <col min="12" max="12" width="5.42578125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1" t="s">
        <v>287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45.75" customHeight="1">
      <c r="A3" s="427" t="s">
        <v>435</v>
      </c>
      <c r="B3" s="403" t="s">
        <v>132</v>
      </c>
      <c r="C3" s="404"/>
      <c r="D3" s="363" t="s">
        <v>133</v>
      </c>
      <c r="E3" s="364"/>
      <c r="F3" s="364"/>
      <c r="G3" s="363" t="s">
        <v>209</v>
      </c>
      <c r="H3" s="364"/>
      <c r="I3" s="364"/>
      <c r="J3" s="364"/>
      <c r="K3" s="364"/>
      <c r="L3" s="364"/>
      <c r="M3" s="364"/>
      <c r="N3" s="364"/>
      <c r="O3" s="364"/>
      <c r="P3" s="364"/>
      <c r="Q3" s="365"/>
      <c r="R3" s="326" t="s">
        <v>134</v>
      </c>
      <c r="S3" s="327"/>
      <c r="T3" s="327"/>
      <c r="U3" s="327"/>
      <c r="V3" s="327"/>
      <c r="W3" s="327"/>
      <c r="X3" s="327"/>
      <c r="Y3" s="327"/>
      <c r="Z3" s="346"/>
      <c r="AA3" s="245" t="s">
        <v>368</v>
      </c>
      <c r="AB3" s="253"/>
      <c r="AC3" s="253"/>
      <c r="AD3" s="245" t="s">
        <v>369</v>
      </c>
      <c r="AE3" s="253"/>
      <c r="AF3" s="253"/>
    </row>
    <row r="4" spans="1:32" ht="77.25" customHeight="1">
      <c r="A4" s="428"/>
      <c r="B4" s="407"/>
      <c r="C4" s="408"/>
      <c r="D4" s="366"/>
      <c r="E4" s="367"/>
      <c r="F4" s="367"/>
      <c r="G4" s="366"/>
      <c r="H4" s="367"/>
      <c r="I4" s="367"/>
      <c r="J4" s="367"/>
      <c r="K4" s="367"/>
      <c r="L4" s="367"/>
      <c r="M4" s="367"/>
      <c r="N4" s="367"/>
      <c r="O4" s="367"/>
      <c r="P4" s="367"/>
      <c r="Q4" s="368"/>
      <c r="R4" s="284" t="s">
        <v>315</v>
      </c>
      <c r="S4" s="285"/>
      <c r="T4" s="286"/>
      <c r="U4" s="284" t="s">
        <v>316</v>
      </c>
      <c r="V4" s="285"/>
      <c r="W4" s="286"/>
      <c r="X4" s="284" t="s">
        <v>317</v>
      </c>
      <c r="Y4" s="285"/>
      <c r="Z4" s="286"/>
      <c r="AA4" s="253"/>
      <c r="AB4" s="253"/>
      <c r="AC4" s="253"/>
      <c r="AD4" s="253"/>
      <c r="AE4" s="253"/>
      <c r="AF4" s="253"/>
    </row>
    <row r="5" spans="1:32" ht="18.75" customHeight="1">
      <c r="A5" s="102">
        <v>1</v>
      </c>
      <c r="B5" s="392">
        <v>2</v>
      </c>
      <c r="C5" s="393"/>
      <c r="D5" s="383">
        <v>3</v>
      </c>
      <c r="E5" s="384"/>
      <c r="F5" s="384"/>
      <c r="G5" s="383">
        <v>4</v>
      </c>
      <c r="H5" s="384"/>
      <c r="I5" s="384"/>
      <c r="J5" s="384"/>
      <c r="K5" s="384"/>
      <c r="L5" s="384"/>
      <c r="M5" s="384"/>
      <c r="N5" s="384"/>
      <c r="O5" s="384"/>
      <c r="P5" s="384"/>
      <c r="Q5" s="385"/>
      <c r="R5" s="383">
        <v>5</v>
      </c>
      <c r="S5" s="384"/>
      <c r="T5" s="385"/>
      <c r="U5" s="383">
        <v>6</v>
      </c>
      <c r="V5" s="384"/>
      <c r="W5" s="385"/>
      <c r="X5" s="429">
        <v>7</v>
      </c>
      <c r="Y5" s="430"/>
      <c r="Z5" s="431"/>
      <c r="AA5" s="429">
        <v>8</v>
      </c>
      <c r="AB5" s="430"/>
      <c r="AC5" s="431"/>
      <c r="AD5" s="429">
        <v>9</v>
      </c>
      <c r="AE5" s="430"/>
      <c r="AF5" s="431"/>
    </row>
    <row r="6" spans="1:32" ht="20.100000000000001" customHeight="1">
      <c r="A6" s="102"/>
      <c r="B6" s="396"/>
      <c r="C6" s="397"/>
      <c r="D6" s="401"/>
      <c r="E6" s="402"/>
      <c r="F6" s="402"/>
      <c r="G6" s="401"/>
      <c r="H6" s="402"/>
      <c r="I6" s="402"/>
      <c r="J6" s="402"/>
      <c r="K6" s="402"/>
      <c r="L6" s="402"/>
      <c r="M6" s="402"/>
      <c r="N6" s="402"/>
      <c r="O6" s="402"/>
      <c r="P6" s="402"/>
      <c r="Q6" s="410"/>
      <c r="R6" s="316"/>
      <c r="S6" s="317"/>
      <c r="T6" s="318"/>
      <c r="U6" s="316"/>
      <c r="V6" s="317"/>
      <c r="W6" s="318"/>
      <c r="X6" s="316"/>
      <c r="Y6" s="317"/>
      <c r="Z6" s="318"/>
      <c r="AA6" s="316">
        <f>X6-U6</f>
        <v>0</v>
      </c>
      <c r="AB6" s="317"/>
      <c r="AC6" s="318"/>
      <c r="AD6" s="386" t="e">
        <f>(X6/U6)*100</f>
        <v>#DIV/0!</v>
      </c>
      <c r="AE6" s="387"/>
      <c r="AF6" s="388"/>
    </row>
    <row r="7" spans="1:32" ht="20.100000000000001" customHeight="1">
      <c r="A7" s="102"/>
      <c r="B7" s="396"/>
      <c r="C7" s="397"/>
      <c r="D7" s="401"/>
      <c r="E7" s="402"/>
      <c r="F7" s="402"/>
      <c r="G7" s="401"/>
      <c r="H7" s="402"/>
      <c r="I7" s="402"/>
      <c r="J7" s="402"/>
      <c r="K7" s="402"/>
      <c r="L7" s="402"/>
      <c r="M7" s="402"/>
      <c r="N7" s="402"/>
      <c r="O7" s="402"/>
      <c r="P7" s="402"/>
      <c r="Q7" s="410"/>
      <c r="R7" s="316"/>
      <c r="S7" s="317"/>
      <c r="T7" s="318"/>
      <c r="U7" s="316"/>
      <c r="V7" s="317"/>
      <c r="W7" s="318"/>
      <c r="X7" s="316"/>
      <c r="Y7" s="317"/>
      <c r="Z7" s="318"/>
      <c r="AA7" s="316">
        <f>X7-U7</f>
        <v>0</v>
      </c>
      <c r="AB7" s="317"/>
      <c r="AC7" s="318"/>
      <c r="AD7" s="386" t="e">
        <f>(X7/U7)*100</f>
        <v>#DIV/0!</v>
      </c>
      <c r="AE7" s="387"/>
      <c r="AF7" s="388"/>
    </row>
    <row r="8" spans="1:32" ht="20.100000000000001" customHeight="1">
      <c r="A8" s="102"/>
      <c r="B8" s="396"/>
      <c r="C8" s="397"/>
      <c r="D8" s="401"/>
      <c r="E8" s="402"/>
      <c r="F8" s="402"/>
      <c r="G8" s="401"/>
      <c r="H8" s="402"/>
      <c r="I8" s="402"/>
      <c r="J8" s="402"/>
      <c r="K8" s="402"/>
      <c r="L8" s="402"/>
      <c r="M8" s="402"/>
      <c r="N8" s="402"/>
      <c r="O8" s="402"/>
      <c r="P8" s="402"/>
      <c r="Q8" s="410"/>
      <c r="R8" s="316"/>
      <c r="S8" s="317"/>
      <c r="T8" s="318"/>
      <c r="U8" s="316"/>
      <c r="V8" s="317"/>
      <c r="W8" s="318"/>
      <c r="X8" s="316"/>
      <c r="Y8" s="317"/>
      <c r="Z8" s="318"/>
      <c r="AA8" s="316">
        <f>X8-U8</f>
        <v>0</v>
      </c>
      <c r="AB8" s="317"/>
      <c r="AC8" s="318"/>
      <c r="AD8" s="386" t="e">
        <f>(X8/U8)*100</f>
        <v>#DIV/0!</v>
      </c>
      <c r="AE8" s="387"/>
      <c r="AF8" s="388"/>
    </row>
    <row r="9" spans="1:32" ht="20.100000000000001" customHeight="1">
      <c r="A9" s="102"/>
      <c r="B9" s="396"/>
      <c r="C9" s="397"/>
      <c r="D9" s="401"/>
      <c r="E9" s="402"/>
      <c r="F9" s="402"/>
      <c r="G9" s="401"/>
      <c r="H9" s="402"/>
      <c r="I9" s="402"/>
      <c r="J9" s="402"/>
      <c r="K9" s="402"/>
      <c r="L9" s="402"/>
      <c r="M9" s="402"/>
      <c r="N9" s="402"/>
      <c r="O9" s="402"/>
      <c r="P9" s="402"/>
      <c r="Q9" s="410"/>
      <c r="R9" s="316"/>
      <c r="S9" s="317"/>
      <c r="T9" s="318"/>
      <c r="U9" s="316"/>
      <c r="V9" s="317"/>
      <c r="W9" s="318"/>
      <c r="X9" s="316"/>
      <c r="Y9" s="317"/>
      <c r="Z9" s="318"/>
      <c r="AA9" s="316">
        <f>X9-U9</f>
        <v>0</v>
      </c>
      <c r="AB9" s="317"/>
      <c r="AC9" s="318"/>
      <c r="AD9" s="386" t="e">
        <f>(X9/U9)*100</f>
        <v>#DIV/0!</v>
      </c>
      <c r="AE9" s="387"/>
      <c r="AF9" s="388"/>
    </row>
    <row r="10" spans="1:32" ht="24.95" customHeight="1">
      <c r="A10" s="413" t="s">
        <v>49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5"/>
      <c r="R10" s="280">
        <f>SUM(R6:R9)</f>
        <v>0</v>
      </c>
      <c r="S10" s="281"/>
      <c r="T10" s="282"/>
      <c r="U10" s="280">
        <f>SUM(U6:U9)</f>
        <v>0</v>
      </c>
      <c r="V10" s="281"/>
      <c r="W10" s="282"/>
      <c r="X10" s="280">
        <f>SUM(X6:X9)</f>
        <v>0</v>
      </c>
      <c r="Y10" s="281"/>
      <c r="Z10" s="282"/>
      <c r="AA10" s="316">
        <f>X10-U10</f>
        <v>0</v>
      </c>
      <c r="AB10" s="317"/>
      <c r="AC10" s="318"/>
      <c r="AD10" s="386" t="e">
        <f>(X10/U10)*100</f>
        <v>#DIV/0!</v>
      </c>
      <c r="AE10" s="387"/>
      <c r="AF10" s="388"/>
    </row>
    <row r="11" spans="1:32" ht="11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  <c r="AF11" s="107"/>
    </row>
    <row r="12" spans="1:32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4"/>
      <c r="O12" s="34"/>
      <c r="P12" s="34"/>
      <c r="Q12" s="34"/>
      <c r="R12" s="56"/>
      <c r="S12" s="56"/>
      <c r="T12" s="56"/>
      <c r="U12" s="56"/>
      <c r="V12" s="56"/>
      <c r="W12" s="56"/>
      <c r="X12" s="57"/>
      <c r="Y12" s="57"/>
      <c r="Z12" s="57"/>
      <c r="AA12" s="57"/>
      <c r="AB12" s="57"/>
      <c r="AC12" s="57"/>
      <c r="AD12" s="57"/>
      <c r="AE12" s="108"/>
      <c r="AF12" s="108"/>
    </row>
    <row r="13" spans="1:32" s="41" customFormat="1" ht="18.75" customHeight="1">
      <c r="C13" s="41" t="s">
        <v>288</v>
      </c>
    </row>
    <row r="14" spans="1:32" s="41" customFormat="1" ht="18.75" customHeight="1"/>
    <row r="15" spans="1:32" ht="45.75" customHeight="1">
      <c r="A15" s="270" t="s">
        <v>435</v>
      </c>
      <c r="B15" s="403" t="s">
        <v>135</v>
      </c>
      <c r="C15" s="404"/>
      <c r="D15" s="245" t="s">
        <v>132</v>
      </c>
      <c r="E15" s="245"/>
      <c r="F15" s="245"/>
      <c r="G15" s="245"/>
      <c r="H15" s="363" t="s">
        <v>209</v>
      </c>
      <c r="I15" s="364"/>
      <c r="J15" s="364"/>
      <c r="K15" s="364"/>
      <c r="L15" s="364"/>
      <c r="M15" s="364"/>
      <c r="N15" s="364"/>
      <c r="O15" s="365"/>
      <c r="P15" s="363" t="s">
        <v>314</v>
      </c>
      <c r="Q15" s="365"/>
      <c r="R15" s="326" t="s">
        <v>134</v>
      </c>
      <c r="S15" s="327"/>
      <c r="T15" s="327"/>
      <c r="U15" s="327"/>
      <c r="V15" s="327"/>
      <c r="W15" s="327"/>
      <c r="X15" s="327"/>
      <c r="Y15" s="327"/>
      <c r="Z15" s="346"/>
      <c r="AA15" s="245" t="s">
        <v>368</v>
      </c>
      <c r="AB15" s="253"/>
      <c r="AC15" s="253"/>
      <c r="AD15" s="245" t="s">
        <v>369</v>
      </c>
      <c r="AE15" s="253"/>
      <c r="AF15" s="253"/>
    </row>
    <row r="16" spans="1:32" ht="24.95" customHeight="1">
      <c r="A16" s="270"/>
      <c r="B16" s="405"/>
      <c r="C16" s="406"/>
      <c r="D16" s="245"/>
      <c r="E16" s="245"/>
      <c r="F16" s="245"/>
      <c r="G16" s="245"/>
      <c r="H16" s="389"/>
      <c r="I16" s="390"/>
      <c r="J16" s="390"/>
      <c r="K16" s="390"/>
      <c r="L16" s="390"/>
      <c r="M16" s="390"/>
      <c r="N16" s="390"/>
      <c r="O16" s="391"/>
      <c r="P16" s="389"/>
      <c r="Q16" s="391"/>
      <c r="R16" s="363" t="s">
        <v>315</v>
      </c>
      <c r="S16" s="364"/>
      <c r="T16" s="365"/>
      <c r="U16" s="363" t="s">
        <v>316</v>
      </c>
      <c r="V16" s="364"/>
      <c r="W16" s="365"/>
      <c r="X16" s="363" t="s">
        <v>317</v>
      </c>
      <c r="Y16" s="437"/>
      <c r="Z16" s="438"/>
      <c r="AA16" s="253"/>
      <c r="AB16" s="253"/>
      <c r="AC16" s="253"/>
      <c r="AD16" s="253"/>
      <c r="AE16" s="253"/>
      <c r="AF16" s="253"/>
    </row>
    <row r="17" spans="1:32" ht="48" customHeight="1">
      <c r="A17" s="270"/>
      <c r="B17" s="407"/>
      <c r="C17" s="408"/>
      <c r="D17" s="245"/>
      <c r="E17" s="245"/>
      <c r="F17" s="245"/>
      <c r="G17" s="245"/>
      <c r="H17" s="366"/>
      <c r="I17" s="367"/>
      <c r="J17" s="367"/>
      <c r="K17" s="367"/>
      <c r="L17" s="367"/>
      <c r="M17" s="367"/>
      <c r="N17" s="367"/>
      <c r="O17" s="368"/>
      <c r="P17" s="366"/>
      <c r="Q17" s="368"/>
      <c r="R17" s="366"/>
      <c r="S17" s="367"/>
      <c r="T17" s="368"/>
      <c r="U17" s="366"/>
      <c r="V17" s="367"/>
      <c r="W17" s="368"/>
      <c r="X17" s="439"/>
      <c r="Y17" s="440"/>
      <c r="Z17" s="441"/>
      <c r="AA17" s="253"/>
      <c r="AB17" s="253"/>
      <c r="AC17" s="253"/>
      <c r="AD17" s="253"/>
      <c r="AE17" s="253"/>
      <c r="AF17" s="253"/>
    </row>
    <row r="18" spans="1:32" ht="18.75" customHeight="1">
      <c r="A18" s="64">
        <v>1</v>
      </c>
      <c r="B18" s="392">
        <v>2</v>
      </c>
      <c r="C18" s="393"/>
      <c r="D18" s="432">
        <v>3</v>
      </c>
      <c r="E18" s="432"/>
      <c r="F18" s="432"/>
      <c r="G18" s="432"/>
      <c r="H18" s="383">
        <v>4</v>
      </c>
      <c r="I18" s="384"/>
      <c r="J18" s="384"/>
      <c r="K18" s="384"/>
      <c r="L18" s="384"/>
      <c r="M18" s="384"/>
      <c r="N18" s="384"/>
      <c r="O18" s="385"/>
      <c r="P18" s="383">
        <v>5</v>
      </c>
      <c r="Q18" s="385"/>
      <c r="R18" s="383">
        <v>6</v>
      </c>
      <c r="S18" s="384"/>
      <c r="T18" s="385"/>
      <c r="U18" s="383">
        <v>7</v>
      </c>
      <c r="V18" s="384"/>
      <c r="W18" s="385"/>
      <c r="X18" s="383">
        <v>8</v>
      </c>
      <c r="Y18" s="384"/>
      <c r="Z18" s="385"/>
      <c r="AA18" s="383">
        <v>9</v>
      </c>
      <c r="AB18" s="384"/>
      <c r="AC18" s="385"/>
      <c r="AD18" s="383">
        <v>10</v>
      </c>
      <c r="AE18" s="384"/>
      <c r="AF18" s="385"/>
    </row>
    <row r="19" spans="1:32" ht="20.100000000000001" customHeight="1">
      <c r="A19" s="93"/>
      <c r="B19" s="394"/>
      <c r="C19" s="395"/>
      <c r="D19" s="412"/>
      <c r="E19" s="412"/>
      <c r="F19" s="412"/>
      <c r="G19" s="412"/>
      <c r="H19" s="398"/>
      <c r="I19" s="399"/>
      <c r="J19" s="399"/>
      <c r="K19" s="399"/>
      <c r="L19" s="399"/>
      <c r="M19" s="399"/>
      <c r="N19" s="399"/>
      <c r="O19" s="400"/>
      <c r="P19" s="416"/>
      <c r="Q19" s="417"/>
      <c r="R19" s="316"/>
      <c r="S19" s="317"/>
      <c r="T19" s="318"/>
      <c r="U19" s="316"/>
      <c r="V19" s="317"/>
      <c r="W19" s="318"/>
      <c r="X19" s="316"/>
      <c r="Y19" s="317"/>
      <c r="Z19" s="318"/>
      <c r="AA19" s="316">
        <f>X19-U19</f>
        <v>0</v>
      </c>
      <c r="AB19" s="317"/>
      <c r="AC19" s="318"/>
      <c r="AD19" s="386" t="e">
        <f>(X19/U19)*100</f>
        <v>#DIV/0!</v>
      </c>
      <c r="AE19" s="387"/>
      <c r="AF19" s="388"/>
    </row>
    <row r="20" spans="1:32" ht="20.100000000000001" customHeight="1">
      <c r="A20" s="93"/>
      <c r="B20" s="394"/>
      <c r="C20" s="395"/>
      <c r="D20" s="412"/>
      <c r="E20" s="412"/>
      <c r="F20" s="412"/>
      <c r="G20" s="412"/>
      <c r="H20" s="398"/>
      <c r="I20" s="399"/>
      <c r="J20" s="399"/>
      <c r="K20" s="399"/>
      <c r="L20" s="399"/>
      <c r="M20" s="399"/>
      <c r="N20" s="399"/>
      <c r="O20" s="400"/>
      <c r="P20" s="416"/>
      <c r="Q20" s="417"/>
      <c r="R20" s="316"/>
      <c r="S20" s="317"/>
      <c r="T20" s="318"/>
      <c r="U20" s="316"/>
      <c r="V20" s="317"/>
      <c r="W20" s="318"/>
      <c r="X20" s="316"/>
      <c r="Y20" s="317"/>
      <c r="Z20" s="318"/>
      <c r="AA20" s="316">
        <f>X20-U20</f>
        <v>0</v>
      </c>
      <c r="AB20" s="317"/>
      <c r="AC20" s="318"/>
      <c r="AD20" s="386" t="e">
        <f>(X20/U20)*100</f>
        <v>#DIV/0!</v>
      </c>
      <c r="AE20" s="387"/>
      <c r="AF20" s="388"/>
    </row>
    <row r="21" spans="1:32" ht="20.100000000000001" customHeight="1">
      <c r="A21" s="93"/>
      <c r="B21" s="394"/>
      <c r="C21" s="395"/>
      <c r="D21" s="412"/>
      <c r="E21" s="412"/>
      <c r="F21" s="412"/>
      <c r="G21" s="412"/>
      <c r="H21" s="398"/>
      <c r="I21" s="399"/>
      <c r="J21" s="399"/>
      <c r="K21" s="399"/>
      <c r="L21" s="399"/>
      <c r="M21" s="399"/>
      <c r="N21" s="399"/>
      <c r="O21" s="400"/>
      <c r="P21" s="416"/>
      <c r="Q21" s="417"/>
      <c r="R21" s="316"/>
      <c r="S21" s="317"/>
      <c r="T21" s="318"/>
      <c r="U21" s="316"/>
      <c r="V21" s="317"/>
      <c r="W21" s="318"/>
      <c r="X21" s="316"/>
      <c r="Y21" s="317"/>
      <c r="Z21" s="318"/>
      <c r="AA21" s="316">
        <f>X21-U21</f>
        <v>0</v>
      </c>
      <c r="AB21" s="317"/>
      <c r="AC21" s="318"/>
      <c r="AD21" s="386" t="e">
        <f>(X21/U21)*100</f>
        <v>#DIV/0!</v>
      </c>
      <c r="AE21" s="387"/>
      <c r="AF21" s="388"/>
    </row>
    <row r="22" spans="1:32" ht="20.100000000000001" customHeight="1">
      <c r="A22" s="93"/>
      <c r="B22" s="394"/>
      <c r="C22" s="395"/>
      <c r="D22" s="412"/>
      <c r="E22" s="412"/>
      <c r="F22" s="412"/>
      <c r="G22" s="412"/>
      <c r="H22" s="398"/>
      <c r="I22" s="399"/>
      <c r="J22" s="399"/>
      <c r="K22" s="399"/>
      <c r="L22" s="399"/>
      <c r="M22" s="399"/>
      <c r="N22" s="399"/>
      <c r="O22" s="400"/>
      <c r="P22" s="416"/>
      <c r="Q22" s="417"/>
      <c r="R22" s="316"/>
      <c r="S22" s="317"/>
      <c r="T22" s="318"/>
      <c r="U22" s="316"/>
      <c r="V22" s="317"/>
      <c r="W22" s="318"/>
      <c r="X22" s="316"/>
      <c r="Y22" s="317"/>
      <c r="Z22" s="318"/>
      <c r="AA22" s="316">
        <f>X22-U22</f>
        <v>0</v>
      </c>
      <c r="AB22" s="317"/>
      <c r="AC22" s="318"/>
      <c r="AD22" s="386" t="e">
        <f>(X22/U22)*100</f>
        <v>#DIV/0!</v>
      </c>
      <c r="AE22" s="387"/>
      <c r="AF22" s="388"/>
    </row>
    <row r="23" spans="1:32" ht="24.95" customHeight="1">
      <c r="A23" s="413" t="s">
        <v>49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5"/>
      <c r="R23" s="280">
        <f>SUM(R19:R22)</f>
        <v>0</v>
      </c>
      <c r="S23" s="281"/>
      <c r="T23" s="282"/>
      <c r="U23" s="280">
        <f>SUM(U19:U22)</f>
        <v>0</v>
      </c>
      <c r="V23" s="281"/>
      <c r="W23" s="282"/>
      <c r="X23" s="280">
        <f>SUM(X19:X22)</f>
        <v>0</v>
      </c>
      <c r="Y23" s="281"/>
      <c r="Z23" s="282"/>
      <c r="AA23" s="316">
        <f>X23-U23</f>
        <v>0</v>
      </c>
      <c r="AB23" s="317"/>
      <c r="AC23" s="318"/>
      <c r="AD23" s="386" t="e">
        <f>(X23/U23)*100</f>
        <v>#DIV/0!</v>
      </c>
      <c r="AE23" s="387"/>
      <c r="AF23" s="388"/>
    </row>
    <row r="24" spans="1:3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R24" s="27"/>
      <c r="S24" s="27"/>
      <c r="T24" s="27"/>
      <c r="U24" s="27"/>
      <c r="V24" s="27"/>
      <c r="AF24" s="27"/>
    </row>
    <row r="25" spans="1:32" ht="16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R25" s="27"/>
      <c r="S25" s="27"/>
      <c r="T25" s="27"/>
      <c r="U25" s="27"/>
      <c r="V25" s="27"/>
      <c r="AF25" s="27"/>
    </row>
    <row r="26" spans="1:32" s="41" customFormat="1" ht="18.75" customHeight="1">
      <c r="C26" s="41" t="s">
        <v>143</v>
      </c>
    </row>
    <row r="27" spans="1:32">
      <c r="A27" s="24"/>
      <c r="B27" s="24"/>
      <c r="C27" s="24"/>
      <c r="D27" s="24"/>
      <c r="E27" s="24"/>
      <c r="F27" s="24"/>
      <c r="G27" s="24"/>
      <c r="H27" s="2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24"/>
      <c r="Z27" s="436"/>
      <c r="AA27" s="436"/>
      <c r="AB27" s="436"/>
      <c r="AD27" s="455" t="s">
        <v>370</v>
      </c>
      <c r="AE27" s="455"/>
      <c r="AF27" s="455"/>
    </row>
    <row r="28" spans="1:32" ht="24.95" customHeight="1">
      <c r="A28" s="427" t="s">
        <v>435</v>
      </c>
      <c r="B28" s="403" t="s">
        <v>163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04"/>
      <c r="M28" s="433" t="s">
        <v>48</v>
      </c>
      <c r="N28" s="434"/>
      <c r="O28" s="434"/>
      <c r="P28" s="435"/>
      <c r="Q28" s="433" t="s">
        <v>75</v>
      </c>
      <c r="R28" s="434"/>
      <c r="S28" s="434"/>
      <c r="T28" s="435"/>
      <c r="U28" s="433" t="s">
        <v>192</v>
      </c>
      <c r="V28" s="434"/>
      <c r="W28" s="434"/>
      <c r="X28" s="435"/>
      <c r="Y28" s="433" t="s">
        <v>102</v>
      </c>
      <c r="Z28" s="434"/>
      <c r="AA28" s="434"/>
      <c r="AB28" s="435"/>
      <c r="AC28" s="433" t="s">
        <v>49</v>
      </c>
      <c r="AD28" s="434"/>
      <c r="AE28" s="434"/>
      <c r="AF28" s="435"/>
    </row>
    <row r="29" spans="1:32" ht="24.95" customHeight="1">
      <c r="A29" s="456"/>
      <c r="B29" s="405"/>
      <c r="C29" s="460"/>
      <c r="D29" s="460"/>
      <c r="E29" s="460"/>
      <c r="F29" s="460"/>
      <c r="G29" s="460"/>
      <c r="H29" s="460"/>
      <c r="I29" s="460"/>
      <c r="J29" s="460"/>
      <c r="K29" s="460"/>
      <c r="L29" s="406"/>
      <c r="M29" s="425" t="s">
        <v>159</v>
      </c>
      <c r="N29" s="425" t="s">
        <v>160</v>
      </c>
      <c r="O29" s="425" t="s">
        <v>175</v>
      </c>
      <c r="P29" s="425" t="s">
        <v>176</v>
      </c>
      <c r="Q29" s="425" t="s">
        <v>159</v>
      </c>
      <c r="R29" s="425" t="s">
        <v>160</v>
      </c>
      <c r="S29" s="425" t="s">
        <v>175</v>
      </c>
      <c r="T29" s="425" t="s">
        <v>176</v>
      </c>
      <c r="U29" s="425" t="s">
        <v>159</v>
      </c>
      <c r="V29" s="425" t="s">
        <v>160</v>
      </c>
      <c r="W29" s="425" t="s">
        <v>175</v>
      </c>
      <c r="X29" s="425" t="s">
        <v>176</v>
      </c>
      <c r="Y29" s="425" t="s">
        <v>159</v>
      </c>
      <c r="Z29" s="425" t="s">
        <v>160</v>
      </c>
      <c r="AA29" s="425" t="s">
        <v>175</v>
      </c>
      <c r="AB29" s="425" t="s">
        <v>176</v>
      </c>
      <c r="AC29" s="425" t="s">
        <v>159</v>
      </c>
      <c r="AD29" s="425" t="s">
        <v>160</v>
      </c>
      <c r="AE29" s="425" t="s">
        <v>175</v>
      </c>
      <c r="AF29" s="425" t="s">
        <v>176</v>
      </c>
    </row>
    <row r="30" spans="1:32" ht="24.95" customHeight="1">
      <c r="A30" s="428"/>
      <c r="B30" s="407"/>
      <c r="C30" s="461"/>
      <c r="D30" s="461"/>
      <c r="E30" s="461"/>
      <c r="F30" s="461"/>
      <c r="G30" s="461"/>
      <c r="H30" s="461"/>
      <c r="I30" s="461"/>
      <c r="J30" s="461"/>
      <c r="K30" s="461"/>
      <c r="L30" s="408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</row>
    <row r="31" spans="1:32" ht="18.75" customHeight="1">
      <c r="A31" s="104">
        <v>1</v>
      </c>
      <c r="B31" s="451">
        <v>2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92">
        <v>3</v>
      </c>
      <c r="N31" s="92">
        <v>4</v>
      </c>
      <c r="O31" s="92">
        <v>5</v>
      </c>
      <c r="P31" s="92">
        <v>6</v>
      </c>
      <c r="Q31" s="92">
        <v>7</v>
      </c>
      <c r="R31" s="92">
        <v>8</v>
      </c>
      <c r="S31" s="92">
        <v>9</v>
      </c>
      <c r="T31" s="92">
        <v>10</v>
      </c>
      <c r="U31" s="92">
        <v>11</v>
      </c>
      <c r="V31" s="92">
        <v>12</v>
      </c>
      <c r="W31" s="92">
        <v>13</v>
      </c>
      <c r="X31" s="92">
        <v>14</v>
      </c>
      <c r="Y31" s="92">
        <v>15</v>
      </c>
      <c r="Z31" s="92">
        <v>16</v>
      </c>
      <c r="AA31" s="92">
        <v>17</v>
      </c>
      <c r="AB31" s="92">
        <v>18</v>
      </c>
      <c r="AC31" s="92">
        <v>19</v>
      </c>
      <c r="AD31" s="92">
        <v>20</v>
      </c>
      <c r="AE31" s="92">
        <v>21</v>
      </c>
      <c r="AF31" s="92">
        <v>22</v>
      </c>
    </row>
    <row r="32" spans="1:32" ht="20.100000000000001" customHeight="1">
      <c r="A32" s="105"/>
      <c r="B32" s="444" t="s">
        <v>478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116"/>
      <c r="N32" s="116"/>
      <c r="O32" s="116">
        <f>N32-M32</f>
        <v>0</v>
      </c>
      <c r="P32" s="174" t="e">
        <f>N32/M32*100</f>
        <v>#DIV/0!</v>
      </c>
      <c r="Q32" s="116"/>
      <c r="R32" s="116"/>
      <c r="S32" s="116">
        <f>R32-Q32</f>
        <v>0</v>
      </c>
      <c r="T32" s="174" t="e">
        <f>R32/Q32*100</f>
        <v>#DIV/0!</v>
      </c>
      <c r="U32" s="116"/>
      <c r="V32" s="116"/>
      <c r="W32" s="116">
        <f>V32-U32</f>
        <v>0</v>
      </c>
      <c r="X32" s="174" t="e">
        <f>V32/U32*100</f>
        <v>#DIV/0!</v>
      </c>
      <c r="Y32" s="116"/>
      <c r="Z32" s="116"/>
      <c r="AA32" s="116">
        <f>Z32-Y32</f>
        <v>0</v>
      </c>
      <c r="AB32" s="174" t="e">
        <f>Z32/Y32*100</f>
        <v>#DIV/0!</v>
      </c>
      <c r="AC32" s="116">
        <f t="shared" ref="AC32:AD47" si="0">SUM(M32,Q32,U32,Y32)</f>
        <v>0</v>
      </c>
      <c r="AD32" s="116">
        <f t="shared" si="0"/>
        <v>0</v>
      </c>
      <c r="AE32" s="116">
        <f>AD32-AC32</f>
        <v>0</v>
      </c>
      <c r="AF32" s="174" t="e">
        <f>AD32/AC32*100</f>
        <v>#DIV/0!</v>
      </c>
    </row>
    <row r="33" spans="1:32" ht="20.100000000000001" customHeight="1">
      <c r="A33" s="105"/>
      <c r="B33" s="444" t="s">
        <v>2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116"/>
      <c r="N33" s="116"/>
      <c r="O33" s="116">
        <f>N33-M33</f>
        <v>0</v>
      </c>
      <c r="P33" s="174" t="e">
        <f>N33/M33*100</f>
        <v>#DIV/0!</v>
      </c>
      <c r="Q33" s="116"/>
      <c r="R33" s="116"/>
      <c r="S33" s="116">
        <f>R33-Q33</f>
        <v>0</v>
      </c>
      <c r="T33" s="174" t="e">
        <f>R33/Q33*100</f>
        <v>#DIV/0!</v>
      </c>
      <c r="U33" s="116">
        <v>27.8</v>
      </c>
      <c r="V33" s="116"/>
      <c r="W33" s="116">
        <f>V33-U33</f>
        <v>-27.8</v>
      </c>
      <c r="X33" s="174">
        <f>V33/U33*100</f>
        <v>0</v>
      </c>
      <c r="Y33" s="116"/>
      <c r="Z33" s="116"/>
      <c r="AA33" s="116">
        <f>Z33-Y33</f>
        <v>0</v>
      </c>
      <c r="AB33" s="174" t="e">
        <f>Z33/Y33*100</f>
        <v>#DIV/0!</v>
      </c>
      <c r="AC33" s="116">
        <f t="shared" si="0"/>
        <v>27.8</v>
      </c>
      <c r="AD33" s="116">
        <f t="shared" si="0"/>
        <v>0</v>
      </c>
      <c r="AE33" s="116">
        <f>AD33-AC33</f>
        <v>-27.8</v>
      </c>
      <c r="AF33" s="174">
        <f>AD33/AC33*100</f>
        <v>0</v>
      </c>
    </row>
    <row r="34" spans="1:32" ht="20.100000000000001" customHeight="1">
      <c r="A34" s="105"/>
      <c r="B34" s="444" t="s">
        <v>479</v>
      </c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116"/>
      <c r="N34" s="116"/>
      <c r="O34" s="116">
        <f>N34-M34</f>
        <v>0</v>
      </c>
      <c r="P34" s="174" t="e">
        <f>N34/M34*100</f>
        <v>#DIV/0!</v>
      </c>
      <c r="Q34" s="116"/>
      <c r="R34" s="116"/>
      <c r="S34" s="116">
        <f>R34-Q34</f>
        <v>0</v>
      </c>
      <c r="T34" s="174" t="e">
        <f>R34/Q34*100</f>
        <v>#DIV/0!</v>
      </c>
      <c r="U34" s="116">
        <v>1</v>
      </c>
      <c r="V34" s="116"/>
      <c r="W34" s="116">
        <f>V34-U34</f>
        <v>-1</v>
      </c>
      <c r="X34" s="174">
        <f>V34/U34*100</f>
        <v>0</v>
      </c>
      <c r="Y34" s="116"/>
      <c r="Z34" s="116"/>
      <c r="AA34" s="116">
        <f>Z34-Y34</f>
        <v>0</v>
      </c>
      <c r="AB34" s="174" t="e">
        <f>Z34/Y34*100</f>
        <v>#DIV/0!</v>
      </c>
      <c r="AC34" s="116">
        <f t="shared" si="0"/>
        <v>1</v>
      </c>
      <c r="AD34" s="116">
        <f t="shared" si="0"/>
        <v>0</v>
      </c>
      <c r="AE34" s="116">
        <f>AD34-AC34</f>
        <v>-1</v>
      </c>
      <c r="AF34" s="174">
        <f>AD34/AC34*100</f>
        <v>0</v>
      </c>
    </row>
    <row r="35" spans="1:32" ht="20.100000000000001" customHeight="1">
      <c r="A35" s="105"/>
      <c r="B35" s="448" t="s">
        <v>480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116"/>
      <c r="N35" s="116"/>
      <c r="O35" s="116">
        <f t="shared" ref="O35:O46" si="1">N35-M35</f>
        <v>0</v>
      </c>
      <c r="P35" s="174" t="e">
        <f>N35/M35*100</f>
        <v>#DIV/0!</v>
      </c>
      <c r="Q35" s="116">
        <v>100</v>
      </c>
      <c r="R35" s="116"/>
      <c r="S35" s="116">
        <f t="shared" ref="S35:S46" si="2">R35-Q35</f>
        <v>-100</v>
      </c>
      <c r="T35" s="174">
        <f t="shared" ref="T35:T46" si="3">R35/Q35*100</f>
        <v>0</v>
      </c>
      <c r="U35" s="116"/>
      <c r="V35" s="116"/>
      <c r="W35" s="116">
        <f t="shared" ref="W35:W47" si="4">V35-U35</f>
        <v>0</v>
      </c>
      <c r="X35" s="174" t="e">
        <f t="shared" ref="X35:X46" si="5">V35/U35*100</f>
        <v>#DIV/0!</v>
      </c>
      <c r="Y35" s="116"/>
      <c r="Z35" s="116"/>
      <c r="AA35" s="116">
        <f t="shared" ref="AA35:AA46" si="6">Z35-Y35</f>
        <v>0</v>
      </c>
      <c r="AB35" s="174" t="e">
        <f t="shared" ref="AB35:AB46" si="7">Z35/Y35*100</f>
        <v>#DIV/0!</v>
      </c>
      <c r="AC35" s="116"/>
      <c r="AD35" s="116">
        <f t="shared" si="0"/>
        <v>0</v>
      </c>
      <c r="AE35" s="116">
        <f t="shared" ref="AE35:AE46" si="8">AD35-AC35</f>
        <v>0</v>
      </c>
      <c r="AF35" s="174" t="e">
        <f t="shared" ref="AF35:AF46" si="9">AD35/AC35*100</f>
        <v>#DIV/0!</v>
      </c>
    </row>
    <row r="36" spans="1:32" ht="20.100000000000001" customHeight="1">
      <c r="A36" s="105"/>
      <c r="B36" s="448" t="s">
        <v>482</v>
      </c>
      <c r="C36" s="449"/>
      <c r="D36" s="449"/>
      <c r="E36" s="449"/>
      <c r="F36" s="449"/>
      <c r="G36" s="449"/>
      <c r="H36" s="449"/>
      <c r="I36" s="449"/>
      <c r="J36" s="449"/>
      <c r="K36" s="449"/>
      <c r="L36" s="450"/>
      <c r="M36" s="116"/>
      <c r="N36" s="116"/>
      <c r="O36" s="116">
        <f t="shared" si="1"/>
        <v>0</v>
      </c>
      <c r="P36" s="174" t="e">
        <f>N36/M36*100</f>
        <v>#DIV/0!</v>
      </c>
      <c r="Q36" s="116">
        <v>1149.3</v>
      </c>
      <c r="R36" s="116">
        <v>187.2</v>
      </c>
      <c r="S36" s="116">
        <f t="shared" si="2"/>
        <v>-962.09999999999991</v>
      </c>
      <c r="T36" s="174">
        <f t="shared" si="3"/>
        <v>16.288175411119813</v>
      </c>
      <c r="U36" s="116"/>
      <c r="V36" s="116"/>
      <c r="W36" s="116">
        <f t="shared" si="4"/>
        <v>0</v>
      </c>
      <c r="X36" s="174" t="e">
        <f t="shared" si="5"/>
        <v>#DIV/0!</v>
      </c>
      <c r="Y36" s="116"/>
      <c r="Z36" s="116"/>
      <c r="AA36" s="116">
        <f t="shared" si="6"/>
        <v>0</v>
      </c>
      <c r="AB36" s="174" t="e">
        <f t="shared" si="7"/>
        <v>#DIV/0!</v>
      </c>
      <c r="AC36" s="116">
        <v>1149.3</v>
      </c>
      <c r="AD36" s="116">
        <v>221.5</v>
      </c>
      <c r="AE36" s="116">
        <f t="shared" si="8"/>
        <v>-927.8</v>
      </c>
      <c r="AF36" s="174">
        <f t="shared" si="9"/>
        <v>19.272600713477768</v>
      </c>
    </row>
    <row r="37" spans="1:32" ht="20.100000000000001" customHeight="1">
      <c r="A37" s="105"/>
      <c r="B37" s="448" t="s">
        <v>232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50"/>
      <c r="M37" s="116"/>
      <c r="N37" s="116"/>
      <c r="O37" s="116">
        <f t="shared" si="1"/>
        <v>0</v>
      </c>
      <c r="P37" s="174" t="e">
        <f t="shared" ref="P37:P46" si="10">N37/M37*100</f>
        <v>#DIV/0!</v>
      </c>
      <c r="Q37" s="116">
        <v>18660</v>
      </c>
      <c r="R37" s="116"/>
      <c r="S37" s="116">
        <f t="shared" si="2"/>
        <v>-18660</v>
      </c>
      <c r="T37" s="174">
        <f t="shared" si="3"/>
        <v>0</v>
      </c>
      <c r="U37" s="116"/>
      <c r="V37" s="116"/>
      <c r="W37" s="116">
        <f t="shared" si="4"/>
        <v>0</v>
      </c>
      <c r="X37" s="174" t="e">
        <f t="shared" si="5"/>
        <v>#DIV/0!</v>
      </c>
      <c r="Y37" s="116"/>
      <c r="Z37" s="116"/>
      <c r="AA37" s="116">
        <f t="shared" si="6"/>
        <v>0</v>
      </c>
      <c r="AB37" s="174" t="e">
        <f t="shared" si="7"/>
        <v>#DIV/0!</v>
      </c>
      <c r="AC37" s="116">
        <v>1860</v>
      </c>
      <c r="AD37" s="116">
        <f t="shared" si="0"/>
        <v>0</v>
      </c>
      <c r="AE37" s="116">
        <f t="shared" si="8"/>
        <v>-1860</v>
      </c>
      <c r="AF37" s="174">
        <f t="shared" si="9"/>
        <v>0</v>
      </c>
    </row>
    <row r="38" spans="1:32" ht="20.100000000000001" customHeight="1">
      <c r="A38" s="105"/>
      <c r="B38" s="448" t="s">
        <v>2</v>
      </c>
      <c r="C38" s="449"/>
      <c r="D38" s="449"/>
      <c r="E38" s="449"/>
      <c r="F38" s="449"/>
      <c r="G38" s="449"/>
      <c r="H38" s="449"/>
      <c r="I38" s="449"/>
      <c r="J38" s="449"/>
      <c r="K38" s="449"/>
      <c r="L38" s="450"/>
      <c r="M38" s="116"/>
      <c r="N38" s="116"/>
      <c r="O38" s="116">
        <f t="shared" si="1"/>
        <v>0</v>
      </c>
      <c r="P38" s="174" t="e">
        <f t="shared" si="10"/>
        <v>#DIV/0!</v>
      </c>
      <c r="Q38" s="116"/>
      <c r="R38" s="116">
        <v>152</v>
      </c>
      <c r="S38" s="116">
        <f t="shared" si="2"/>
        <v>152</v>
      </c>
      <c r="T38" s="174" t="e">
        <f t="shared" si="3"/>
        <v>#DIV/0!</v>
      </c>
      <c r="U38" s="116"/>
      <c r="V38" s="116">
        <v>75</v>
      </c>
      <c r="W38" s="116">
        <f t="shared" si="4"/>
        <v>75</v>
      </c>
      <c r="X38" s="174" t="e">
        <f t="shared" si="5"/>
        <v>#DIV/0!</v>
      </c>
      <c r="Y38" s="116"/>
      <c r="Z38" s="116"/>
      <c r="AA38" s="116">
        <f t="shared" si="6"/>
        <v>0</v>
      </c>
      <c r="AB38" s="174" t="e">
        <f t="shared" si="7"/>
        <v>#DIV/0!</v>
      </c>
      <c r="AC38" s="116"/>
      <c r="AD38" s="116">
        <f t="shared" si="0"/>
        <v>227</v>
      </c>
      <c r="AE38" s="116">
        <f t="shared" si="8"/>
        <v>227</v>
      </c>
      <c r="AF38" s="174" t="e">
        <f t="shared" si="9"/>
        <v>#DIV/0!</v>
      </c>
    </row>
    <row r="39" spans="1:32" ht="20.100000000000001" customHeight="1">
      <c r="A39" s="105"/>
      <c r="B39" s="448" t="s">
        <v>486</v>
      </c>
      <c r="C39" s="449"/>
      <c r="D39" s="449"/>
      <c r="E39" s="449"/>
      <c r="F39" s="449"/>
      <c r="G39" s="449"/>
      <c r="H39" s="449"/>
      <c r="I39" s="449"/>
      <c r="J39" s="449"/>
      <c r="K39" s="449"/>
      <c r="L39" s="450"/>
      <c r="M39" s="116"/>
      <c r="N39" s="116"/>
      <c r="O39" s="116">
        <f t="shared" si="1"/>
        <v>0</v>
      </c>
      <c r="P39" s="174" t="e">
        <f t="shared" si="10"/>
        <v>#DIV/0!</v>
      </c>
      <c r="Q39" s="116"/>
      <c r="R39" s="116">
        <v>60.600023999999998</v>
      </c>
      <c r="S39" s="116">
        <f t="shared" si="2"/>
        <v>60.600023999999998</v>
      </c>
      <c r="T39" s="174" t="e">
        <f t="shared" si="3"/>
        <v>#DIV/0!</v>
      </c>
      <c r="U39" s="116"/>
      <c r="V39" s="116"/>
      <c r="W39" s="116">
        <f t="shared" si="4"/>
        <v>0</v>
      </c>
      <c r="X39" s="174" t="e">
        <f t="shared" si="5"/>
        <v>#DIV/0!</v>
      </c>
      <c r="Y39" s="116"/>
      <c r="Z39" s="116"/>
      <c r="AA39" s="116">
        <f t="shared" si="6"/>
        <v>0</v>
      </c>
      <c r="AB39" s="174" t="e">
        <f t="shared" si="7"/>
        <v>#DIV/0!</v>
      </c>
      <c r="AC39" s="116"/>
      <c r="AD39" s="116">
        <f t="shared" si="0"/>
        <v>60.600023999999998</v>
      </c>
      <c r="AE39" s="116">
        <f t="shared" si="8"/>
        <v>60.600023999999998</v>
      </c>
      <c r="AF39" s="174" t="e">
        <f t="shared" si="9"/>
        <v>#DIV/0!</v>
      </c>
    </row>
    <row r="40" spans="1:32" ht="20.100000000000001" customHeight="1">
      <c r="A40" s="105"/>
      <c r="B40" s="448" t="s">
        <v>487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50"/>
      <c r="M40" s="116"/>
      <c r="N40" s="116"/>
      <c r="O40" s="116">
        <f t="shared" si="1"/>
        <v>0</v>
      </c>
      <c r="P40" s="174" t="e">
        <f t="shared" si="10"/>
        <v>#DIV/0!</v>
      </c>
      <c r="Q40" s="116"/>
      <c r="R40" s="116">
        <v>39.399971999999998</v>
      </c>
      <c r="S40" s="116">
        <f t="shared" si="2"/>
        <v>39.399971999999998</v>
      </c>
      <c r="T40" s="174" t="e">
        <f t="shared" si="3"/>
        <v>#DIV/0!</v>
      </c>
      <c r="U40" s="116"/>
      <c r="V40" s="116"/>
      <c r="W40" s="116">
        <f t="shared" si="4"/>
        <v>0</v>
      </c>
      <c r="X40" s="174" t="e">
        <f t="shared" si="5"/>
        <v>#DIV/0!</v>
      </c>
      <c r="Y40" s="116"/>
      <c r="Z40" s="116"/>
      <c r="AA40" s="116">
        <f t="shared" si="6"/>
        <v>0</v>
      </c>
      <c r="AB40" s="174" t="e">
        <f t="shared" si="7"/>
        <v>#DIV/0!</v>
      </c>
      <c r="AC40" s="116"/>
      <c r="AD40" s="116">
        <f t="shared" si="0"/>
        <v>39.399971999999998</v>
      </c>
      <c r="AE40" s="116">
        <f t="shared" si="8"/>
        <v>39.399971999999998</v>
      </c>
      <c r="AF40" s="174" t="e">
        <f t="shared" si="9"/>
        <v>#DIV/0!</v>
      </c>
    </row>
    <row r="41" spans="1:32" ht="20.100000000000001" customHeight="1">
      <c r="A41" s="105"/>
      <c r="B41" s="448" t="s">
        <v>504</v>
      </c>
      <c r="C41" s="449"/>
      <c r="D41" s="449"/>
      <c r="E41" s="449"/>
      <c r="F41" s="449"/>
      <c r="G41" s="449"/>
      <c r="H41" s="449"/>
      <c r="I41" s="449"/>
      <c r="J41" s="449"/>
      <c r="K41" s="449"/>
      <c r="L41" s="450"/>
      <c r="M41" s="116"/>
      <c r="N41" s="116"/>
      <c r="O41" s="116">
        <f t="shared" si="1"/>
        <v>0</v>
      </c>
      <c r="P41" s="174" t="e">
        <f t="shared" si="10"/>
        <v>#DIV/0!</v>
      </c>
      <c r="Q41" s="116"/>
      <c r="R41" s="116"/>
      <c r="S41" s="116">
        <f t="shared" si="2"/>
        <v>0</v>
      </c>
      <c r="T41" s="174" t="e">
        <f t="shared" si="3"/>
        <v>#DIV/0!</v>
      </c>
      <c r="U41" s="116">
        <v>20</v>
      </c>
      <c r="V41" s="116"/>
      <c r="W41" s="116">
        <f t="shared" si="4"/>
        <v>-20</v>
      </c>
      <c r="X41" s="174">
        <f t="shared" si="5"/>
        <v>0</v>
      </c>
      <c r="Y41" s="116"/>
      <c r="Z41" s="116"/>
      <c r="AA41" s="116">
        <f t="shared" si="6"/>
        <v>0</v>
      </c>
      <c r="AB41" s="174" t="e">
        <f t="shared" si="7"/>
        <v>#DIV/0!</v>
      </c>
      <c r="AC41" s="116"/>
      <c r="AD41" s="116">
        <f t="shared" si="0"/>
        <v>0</v>
      </c>
      <c r="AE41" s="116">
        <f t="shared" si="8"/>
        <v>0</v>
      </c>
      <c r="AF41" s="174" t="e">
        <f t="shared" si="9"/>
        <v>#DIV/0!</v>
      </c>
    </row>
    <row r="42" spans="1:32" ht="20.100000000000001" customHeight="1">
      <c r="A42" s="105"/>
      <c r="B42" s="448" t="s">
        <v>2</v>
      </c>
      <c r="C42" s="449"/>
      <c r="D42" s="449"/>
      <c r="E42" s="449"/>
      <c r="F42" s="449"/>
      <c r="G42" s="449"/>
      <c r="H42" s="449"/>
      <c r="I42" s="449"/>
      <c r="J42" s="449"/>
      <c r="K42" s="449"/>
      <c r="L42" s="450"/>
      <c r="M42" s="116"/>
      <c r="N42" s="116"/>
      <c r="O42" s="116">
        <f t="shared" si="1"/>
        <v>0</v>
      </c>
      <c r="P42" s="174" t="e">
        <f t="shared" si="10"/>
        <v>#DIV/0!</v>
      </c>
      <c r="Q42" s="116"/>
      <c r="R42" s="116"/>
      <c r="S42" s="116">
        <f t="shared" si="2"/>
        <v>0</v>
      </c>
      <c r="T42" s="174" t="e">
        <f t="shared" si="3"/>
        <v>#DIV/0!</v>
      </c>
      <c r="U42" s="116">
        <v>5</v>
      </c>
      <c r="V42" s="116">
        <v>0</v>
      </c>
      <c r="W42" s="116">
        <f t="shared" si="4"/>
        <v>-5</v>
      </c>
      <c r="X42" s="174">
        <f t="shared" si="5"/>
        <v>0</v>
      </c>
      <c r="Y42" s="116"/>
      <c r="Z42" s="116"/>
      <c r="AA42" s="116">
        <f t="shared" si="6"/>
        <v>0</v>
      </c>
      <c r="AB42" s="174" t="e">
        <f t="shared" si="7"/>
        <v>#DIV/0!</v>
      </c>
      <c r="AC42" s="116"/>
      <c r="AD42" s="116">
        <f t="shared" si="0"/>
        <v>0</v>
      </c>
      <c r="AE42" s="116">
        <f t="shared" si="8"/>
        <v>0</v>
      </c>
      <c r="AF42" s="174" t="e">
        <f t="shared" si="9"/>
        <v>#DIV/0!</v>
      </c>
    </row>
    <row r="43" spans="1:32" ht="20.100000000000001" customHeight="1">
      <c r="A43" s="105"/>
      <c r="B43" s="448" t="s">
        <v>30</v>
      </c>
      <c r="C43" s="449"/>
      <c r="D43" s="449"/>
      <c r="E43" s="449"/>
      <c r="F43" s="449"/>
      <c r="G43" s="449"/>
      <c r="H43" s="449"/>
      <c r="I43" s="449"/>
      <c r="J43" s="449"/>
      <c r="K43" s="449"/>
      <c r="L43" s="450"/>
      <c r="M43" s="116"/>
      <c r="N43" s="116"/>
      <c r="O43" s="116">
        <f t="shared" si="1"/>
        <v>0</v>
      </c>
      <c r="P43" s="174" t="e">
        <f t="shared" si="10"/>
        <v>#DIV/0!</v>
      </c>
      <c r="Q43" s="116"/>
      <c r="R43" s="116"/>
      <c r="S43" s="116">
        <f t="shared" si="2"/>
        <v>0</v>
      </c>
      <c r="T43" s="174" t="e">
        <f t="shared" si="3"/>
        <v>#DIV/0!</v>
      </c>
      <c r="U43" s="116">
        <v>0</v>
      </c>
      <c r="V43" s="116">
        <v>9</v>
      </c>
      <c r="W43" s="116">
        <f t="shared" si="4"/>
        <v>9</v>
      </c>
      <c r="X43" s="174" t="e">
        <f t="shared" si="5"/>
        <v>#DIV/0!</v>
      </c>
      <c r="Y43" s="116"/>
      <c r="Z43" s="116"/>
      <c r="AA43" s="116">
        <f t="shared" si="6"/>
        <v>0</v>
      </c>
      <c r="AB43" s="174" t="e">
        <f t="shared" si="7"/>
        <v>#DIV/0!</v>
      </c>
      <c r="AC43" s="116"/>
      <c r="AD43" s="116">
        <f t="shared" si="0"/>
        <v>9</v>
      </c>
      <c r="AE43" s="116">
        <f t="shared" si="8"/>
        <v>9</v>
      </c>
      <c r="AF43" s="174" t="e">
        <f t="shared" si="9"/>
        <v>#DIV/0!</v>
      </c>
    </row>
    <row r="44" spans="1:32" ht="20.100000000000001" customHeight="1">
      <c r="A44" s="105"/>
      <c r="B44" s="448" t="s">
        <v>232</v>
      </c>
      <c r="C44" s="449"/>
      <c r="D44" s="449"/>
      <c r="E44" s="449"/>
      <c r="F44" s="449"/>
      <c r="G44" s="449"/>
      <c r="H44" s="449"/>
      <c r="I44" s="449"/>
      <c r="J44" s="449"/>
      <c r="K44" s="449"/>
      <c r="L44" s="450"/>
      <c r="M44" s="116"/>
      <c r="N44" s="116"/>
      <c r="O44" s="116">
        <f t="shared" si="1"/>
        <v>0</v>
      </c>
      <c r="P44" s="174" t="e">
        <f t="shared" si="10"/>
        <v>#DIV/0!</v>
      </c>
      <c r="Q44" s="116"/>
      <c r="R44" s="116"/>
      <c r="S44" s="116">
        <f t="shared" si="2"/>
        <v>0</v>
      </c>
      <c r="T44" s="174" t="e">
        <f t="shared" si="3"/>
        <v>#DIV/0!</v>
      </c>
      <c r="U44" s="116">
        <v>20</v>
      </c>
      <c r="V44" s="116"/>
      <c r="W44" s="116">
        <f t="shared" si="4"/>
        <v>-20</v>
      </c>
      <c r="X44" s="174">
        <f t="shared" si="5"/>
        <v>0</v>
      </c>
      <c r="Y44" s="116"/>
      <c r="Z44" s="116"/>
      <c r="AA44" s="116">
        <f t="shared" si="6"/>
        <v>0</v>
      </c>
      <c r="AB44" s="174" t="e">
        <f t="shared" si="7"/>
        <v>#DIV/0!</v>
      </c>
      <c r="AC44" s="116"/>
      <c r="AD44" s="116">
        <f t="shared" si="0"/>
        <v>0</v>
      </c>
      <c r="AE44" s="116">
        <f t="shared" si="8"/>
        <v>0</v>
      </c>
      <c r="AF44" s="174" t="e">
        <f t="shared" si="9"/>
        <v>#DIV/0!</v>
      </c>
    </row>
    <row r="45" spans="1:32" ht="20.100000000000001" customHeight="1">
      <c r="A45" s="105"/>
      <c r="B45" s="448" t="s">
        <v>291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50"/>
      <c r="M45" s="116"/>
      <c r="N45" s="116"/>
      <c r="O45" s="116">
        <f t="shared" si="1"/>
        <v>0</v>
      </c>
      <c r="P45" s="174" t="e">
        <f t="shared" si="10"/>
        <v>#DIV/0!</v>
      </c>
      <c r="Q45" s="116"/>
      <c r="R45" s="116"/>
      <c r="S45" s="116">
        <f t="shared" si="2"/>
        <v>0</v>
      </c>
      <c r="T45" s="174" t="e">
        <f t="shared" si="3"/>
        <v>#DIV/0!</v>
      </c>
      <c r="U45" s="116">
        <v>25</v>
      </c>
      <c r="V45" s="116"/>
      <c r="W45" s="116">
        <f t="shared" si="4"/>
        <v>-25</v>
      </c>
      <c r="X45" s="174">
        <f t="shared" si="5"/>
        <v>0</v>
      </c>
      <c r="Y45" s="116"/>
      <c r="Z45" s="116"/>
      <c r="AA45" s="116">
        <f t="shared" si="6"/>
        <v>0</v>
      </c>
      <c r="AB45" s="174" t="e">
        <f t="shared" si="7"/>
        <v>#DIV/0!</v>
      </c>
      <c r="AC45" s="116"/>
      <c r="AD45" s="116">
        <f t="shared" si="0"/>
        <v>0</v>
      </c>
      <c r="AE45" s="116">
        <f t="shared" si="8"/>
        <v>0</v>
      </c>
      <c r="AF45" s="174" t="e">
        <f t="shared" si="9"/>
        <v>#DIV/0!</v>
      </c>
    </row>
    <row r="46" spans="1:32" ht="20.100000000000001" customHeight="1">
      <c r="A46" s="105"/>
      <c r="B46" s="448" t="s">
        <v>508</v>
      </c>
      <c r="C46" s="449"/>
      <c r="D46" s="449"/>
      <c r="E46" s="449"/>
      <c r="F46" s="449"/>
      <c r="G46" s="449"/>
      <c r="H46" s="449"/>
      <c r="I46" s="449"/>
      <c r="J46" s="449"/>
      <c r="K46" s="449"/>
      <c r="L46" s="450"/>
      <c r="M46" s="116"/>
      <c r="N46" s="116"/>
      <c r="O46" s="116">
        <f t="shared" si="1"/>
        <v>0</v>
      </c>
      <c r="P46" s="174" t="e">
        <f t="shared" si="10"/>
        <v>#DIV/0!</v>
      </c>
      <c r="Q46" s="116"/>
      <c r="R46" s="116"/>
      <c r="S46" s="116">
        <f t="shared" si="2"/>
        <v>0</v>
      </c>
      <c r="T46" s="174" t="e">
        <f t="shared" si="3"/>
        <v>#DIV/0!</v>
      </c>
      <c r="U46" s="116">
        <v>3</v>
      </c>
      <c r="V46" s="116">
        <v>2</v>
      </c>
      <c r="W46" s="116">
        <f t="shared" si="4"/>
        <v>-1</v>
      </c>
      <c r="X46" s="174">
        <f t="shared" si="5"/>
        <v>66.666666666666657</v>
      </c>
      <c r="Y46" s="116"/>
      <c r="Z46" s="116"/>
      <c r="AA46" s="116">
        <f t="shared" si="6"/>
        <v>0</v>
      </c>
      <c r="AB46" s="174" t="e">
        <f t="shared" si="7"/>
        <v>#DIV/0!</v>
      </c>
      <c r="AC46" s="116"/>
      <c r="AD46" s="116">
        <f t="shared" si="0"/>
        <v>2</v>
      </c>
      <c r="AE46" s="116">
        <f t="shared" si="8"/>
        <v>2</v>
      </c>
      <c r="AF46" s="174" t="e">
        <f t="shared" si="9"/>
        <v>#DIV/0!</v>
      </c>
    </row>
    <row r="47" spans="1:32" ht="20.100000000000001" customHeight="1">
      <c r="A47" s="105"/>
      <c r="B47" s="444" t="s">
        <v>509</v>
      </c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116"/>
      <c r="N47" s="116"/>
      <c r="O47" s="116">
        <f>N47-M47</f>
        <v>0</v>
      </c>
      <c r="P47" s="174" t="e">
        <f>N47/M47*100</f>
        <v>#DIV/0!</v>
      </c>
      <c r="Q47" s="116"/>
      <c r="R47" s="116"/>
      <c r="S47" s="116">
        <f>R47-Q47</f>
        <v>0</v>
      </c>
      <c r="T47" s="174" t="e">
        <f>R47/Q47*100</f>
        <v>#DIV/0!</v>
      </c>
      <c r="U47" s="116">
        <v>10</v>
      </c>
      <c r="V47" s="116">
        <v>4</v>
      </c>
      <c r="W47" s="116">
        <f t="shared" si="4"/>
        <v>-6</v>
      </c>
      <c r="X47" s="174">
        <f>V47/U47*100</f>
        <v>40</v>
      </c>
      <c r="Y47" s="116"/>
      <c r="Z47" s="116"/>
      <c r="AA47" s="116">
        <f>Z47-Y47</f>
        <v>0</v>
      </c>
      <c r="AB47" s="174" t="e">
        <f>Z47/Y47*100</f>
        <v>#DIV/0!</v>
      </c>
      <c r="AC47" s="116">
        <f t="shared" si="0"/>
        <v>10</v>
      </c>
      <c r="AD47" s="116">
        <f t="shared" si="0"/>
        <v>4</v>
      </c>
      <c r="AE47" s="116">
        <f>AD47-AC47</f>
        <v>-6</v>
      </c>
      <c r="AF47" s="174">
        <f>AD47/AC47*100</f>
        <v>40</v>
      </c>
    </row>
    <row r="48" spans="1:32" ht="24.95" customHeight="1">
      <c r="A48" s="452" t="s">
        <v>49</v>
      </c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4"/>
      <c r="M48" s="173">
        <f t="shared" ref="M48:AD48" si="11">SUM(M32:M47)</f>
        <v>0</v>
      </c>
      <c r="N48" s="173">
        <f t="shared" si="11"/>
        <v>0</v>
      </c>
      <c r="O48" s="146">
        <f>SUM(O32:O47)</f>
        <v>0</v>
      </c>
      <c r="P48" s="175" t="e">
        <f>N48/M48*100</f>
        <v>#DIV/0!</v>
      </c>
      <c r="Q48" s="173">
        <f t="shared" si="11"/>
        <v>19909.3</v>
      </c>
      <c r="R48" s="173">
        <f t="shared" si="11"/>
        <v>439.199996</v>
      </c>
      <c r="S48" s="146">
        <f>SUM(S32:S47)</f>
        <v>-19470.100004</v>
      </c>
      <c r="T48" s="175">
        <f>R48/Q48*100</f>
        <v>2.2060042090882153</v>
      </c>
      <c r="U48" s="173">
        <f t="shared" si="11"/>
        <v>111.8</v>
      </c>
      <c r="V48" s="173">
        <f>SUM(V32:V47)</f>
        <v>90</v>
      </c>
      <c r="W48" s="146">
        <f>SUM(W32:W47)</f>
        <v>-21.799999999999997</v>
      </c>
      <c r="X48" s="175">
        <f>V48/U48*100</f>
        <v>80.500894454382831</v>
      </c>
      <c r="Y48" s="173">
        <f t="shared" si="11"/>
        <v>0</v>
      </c>
      <c r="Z48" s="173">
        <f t="shared" si="11"/>
        <v>0</v>
      </c>
      <c r="AA48" s="146">
        <f>SUM(AA32:AA47)</f>
        <v>0</v>
      </c>
      <c r="AB48" s="175" t="e">
        <f>Z48/Y48*100</f>
        <v>#DIV/0!</v>
      </c>
      <c r="AC48" s="173">
        <f t="shared" si="11"/>
        <v>3048.1</v>
      </c>
      <c r="AD48" s="173">
        <f t="shared" si="11"/>
        <v>563.49999600000001</v>
      </c>
      <c r="AE48" s="146">
        <f>SUM(AE32:AE47)</f>
        <v>-2484.6000039999999</v>
      </c>
      <c r="AF48" s="175">
        <f>AD48/AC48*100</f>
        <v>18.48692615071684</v>
      </c>
    </row>
    <row r="49" spans="1:32" ht="24.95" customHeight="1">
      <c r="A49" s="445" t="s">
        <v>50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7"/>
      <c r="M49" s="176">
        <f>M48/AC48*100</f>
        <v>0</v>
      </c>
      <c r="N49" s="176">
        <f>N48/AD48*100</f>
        <v>0</v>
      </c>
      <c r="O49" s="90"/>
      <c r="P49" s="90"/>
      <c r="Q49" s="176">
        <f>Q48/AC48*100</f>
        <v>653.17082772874903</v>
      </c>
      <c r="R49" s="176">
        <f>R48/AD48*100</f>
        <v>77.941437287960511</v>
      </c>
      <c r="S49" s="90"/>
      <c r="T49" s="90"/>
      <c r="U49" s="176">
        <f>U48/AC48*100</f>
        <v>3.6678586660542631</v>
      </c>
      <c r="V49" s="176">
        <f>V48/AD48*100</f>
        <v>15.971606147092146</v>
      </c>
      <c r="W49" s="90"/>
      <c r="X49" s="90"/>
      <c r="Y49" s="176">
        <f>Y48/AC48*100</f>
        <v>0</v>
      </c>
      <c r="Z49" s="176">
        <f>Z48/AD48*100</f>
        <v>0</v>
      </c>
      <c r="AA49" s="90"/>
      <c r="AB49" s="90"/>
      <c r="AC49" s="176">
        <f>SUM(M49,Q49,U49,Y49)</f>
        <v>656.83868639480329</v>
      </c>
      <c r="AD49" s="176">
        <f>SUM(N49,R49,V49,Z49)</f>
        <v>93.913043435052657</v>
      </c>
      <c r="AE49" s="90"/>
      <c r="AF49" s="90"/>
    </row>
    <row r="50" spans="1:32" ht="15" customHeight="1">
      <c r="A50" s="17"/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32" ht="15" customHeight="1">
      <c r="A51" s="17"/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32" s="41" customFormat="1" ht="31.5" customHeight="1">
      <c r="C52" s="41" t="s">
        <v>164</v>
      </c>
    </row>
    <row r="53" spans="1:32" s="8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L53" s="2"/>
      <c r="AD53" s="458" t="s">
        <v>370</v>
      </c>
      <c r="AE53" s="458"/>
      <c r="AF53" s="458"/>
    </row>
    <row r="54" spans="1:32" s="84" customFormat="1" ht="34.5" customHeight="1">
      <c r="A54" s="253" t="s">
        <v>435</v>
      </c>
      <c r="B54" s="363" t="s">
        <v>201</v>
      </c>
      <c r="C54" s="365"/>
      <c r="D54" s="245" t="s">
        <v>202</v>
      </c>
      <c r="E54" s="245"/>
      <c r="F54" s="245" t="s">
        <v>140</v>
      </c>
      <c r="G54" s="245"/>
      <c r="H54" s="245" t="s">
        <v>309</v>
      </c>
      <c r="I54" s="245"/>
      <c r="J54" s="245" t="s">
        <v>310</v>
      </c>
      <c r="K54" s="245"/>
      <c r="L54" s="245" t="s">
        <v>444</v>
      </c>
      <c r="M54" s="245"/>
      <c r="N54" s="245"/>
      <c r="O54" s="245"/>
      <c r="P54" s="245"/>
      <c r="Q54" s="245"/>
      <c r="R54" s="245"/>
      <c r="S54" s="245"/>
      <c r="T54" s="245"/>
      <c r="U54" s="245"/>
      <c r="V54" s="457" t="s">
        <v>436</v>
      </c>
      <c r="W54" s="457"/>
      <c r="X54" s="457"/>
      <c r="Y54" s="457"/>
      <c r="Z54" s="457"/>
      <c r="AA54" s="457" t="s">
        <v>437</v>
      </c>
      <c r="AB54" s="457"/>
      <c r="AC54" s="457"/>
      <c r="AD54" s="457"/>
      <c r="AE54" s="457"/>
      <c r="AF54" s="457"/>
    </row>
    <row r="55" spans="1:32" s="84" customFormat="1" ht="52.5" customHeight="1">
      <c r="A55" s="253"/>
      <c r="B55" s="389"/>
      <c r="C55" s="391"/>
      <c r="D55" s="245"/>
      <c r="E55" s="245"/>
      <c r="F55" s="245"/>
      <c r="G55" s="245"/>
      <c r="H55" s="245"/>
      <c r="I55" s="245"/>
      <c r="J55" s="245"/>
      <c r="K55" s="245"/>
      <c r="L55" s="245" t="s">
        <v>186</v>
      </c>
      <c r="M55" s="245"/>
      <c r="N55" s="245" t="s">
        <v>190</v>
      </c>
      <c r="O55" s="245"/>
      <c r="P55" s="245" t="s">
        <v>191</v>
      </c>
      <c r="Q55" s="245"/>
      <c r="R55" s="245"/>
      <c r="S55" s="245"/>
      <c r="T55" s="245"/>
      <c r="U55" s="245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</row>
    <row r="56" spans="1:32" s="85" customFormat="1" ht="82.5" customHeight="1">
      <c r="A56" s="253"/>
      <c r="B56" s="366"/>
      <c r="C56" s="368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 t="s">
        <v>187</v>
      </c>
      <c r="Q56" s="245"/>
      <c r="R56" s="245" t="s">
        <v>188</v>
      </c>
      <c r="S56" s="245"/>
      <c r="T56" s="245" t="s">
        <v>189</v>
      </c>
      <c r="U56" s="245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</row>
    <row r="57" spans="1:32" s="84" customFormat="1" ht="18.75" customHeight="1">
      <c r="A57" s="66">
        <v>1</v>
      </c>
      <c r="B57" s="284">
        <v>2</v>
      </c>
      <c r="C57" s="286"/>
      <c r="D57" s="245">
        <v>3</v>
      </c>
      <c r="E57" s="245"/>
      <c r="F57" s="245">
        <v>4</v>
      </c>
      <c r="G57" s="245"/>
      <c r="H57" s="245">
        <v>5</v>
      </c>
      <c r="I57" s="245"/>
      <c r="J57" s="245">
        <v>6</v>
      </c>
      <c r="K57" s="245"/>
      <c r="L57" s="284">
        <v>7</v>
      </c>
      <c r="M57" s="286"/>
      <c r="N57" s="284">
        <v>8</v>
      </c>
      <c r="O57" s="286"/>
      <c r="P57" s="245">
        <v>9</v>
      </c>
      <c r="Q57" s="245"/>
      <c r="R57" s="253">
        <v>10</v>
      </c>
      <c r="S57" s="253"/>
      <c r="T57" s="245">
        <v>11</v>
      </c>
      <c r="U57" s="245"/>
      <c r="V57" s="245">
        <v>12</v>
      </c>
      <c r="W57" s="245"/>
      <c r="X57" s="245"/>
      <c r="Y57" s="245"/>
      <c r="Z57" s="245"/>
      <c r="AA57" s="245">
        <v>13</v>
      </c>
      <c r="AB57" s="245"/>
      <c r="AC57" s="245"/>
      <c r="AD57" s="245"/>
      <c r="AE57" s="245"/>
      <c r="AF57" s="245"/>
    </row>
    <row r="58" spans="1:32" s="84" customFormat="1" ht="20.100000000000001" customHeight="1">
      <c r="A58" s="103"/>
      <c r="B58" s="442"/>
      <c r="C58" s="443"/>
      <c r="D58" s="344"/>
      <c r="E58" s="344"/>
      <c r="F58" s="409"/>
      <c r="G58" s="409"/>
      <c r="H58" s="409"/>
      <c r="I58" s="409"/>
      <c r="J58" s="409"/>
      <c r="K58" s="409"/>
      <c r="L58" s="316"/>
      <c r="M58" s="318"/>
      <c r="N58" s="357">
        <f>SUM(P58,R58,T58)</f>
        <v>0</v>
      </c>
      <c r="O58" s="358"/>
      <c r="P58" s="409"/>
      <c r="Q58" s="409"/>
      <c r="R58" s="409"/>
      <c r="S58" s="409"/>
      <c r="T58" s="409"/>
      <c r="U58" s="409"/>
      <c r="V58" s="411"/>
      <c r="W58" s="411"/>
      <c r="X58" s="411"/>
      <c r="Y58" s="411"/>
      <c r="Z58" s="411"/>
      <c r="AA58" s="343"/>
      <c r="AB58" s="343"/>
      <c r="AC58" s="343"/>
      <c r="AD58" s="343"/>
      <c r="AE58" s="343"/>
      <c r="AF58" s="343"/>
    </row>
    <row r="59" spans="1:32" s="84" customFormat="1" ht="20.100000000000001" customHeight="1">
      <c r="A59" s="103"/>
      <c r="B59" s="442"/>
      <c r="C59" s="443"/>
      <c r="D59" s="344"/>
      <c r="E59" s="344"/>
      <c r="F59" s="409"/>
      <c r="G59" s="409"/>
      <c r="H59" s="409"/>
      <c r="I59" s="409"/>
      <c r="J59" s="409"/>
      <c r="K59" s="409"/>
      <c r="L59" s="316"/>
      <c r="M59" s="318"/>
      <c r="N59" s="357">
        <f t="shared" ref="N59:N64" si="12">SUM(P59,R59,T59)</f>
        <v>0</v>
      </c>
      <c r="O59" s="358"/>
      <c r="P59" s="409"/>
      <c r="Q59" s="409"/>
      <c r="R59" s="409"/>
      <c r="S59" s="409"/>
      <c r="T59" s="409"/>
      <c r="U59" s="409"/>
      <c r="V59" s="411"/>
      <c r="W59" s="411"/>
      <c r="X59" s="411"/>
      <c r="Y59" s="411"/>
      <c r="Z59" s="411"/>
      <c r="AA59" s="343"/>
      <c r="AB59" s="343"/>
      <c r="AC59" s="343"/>
      <c r="AD59" s="343"/>
      <c r="AE59" s="343"/>
      <c r="AF59" s="343"/>
    </row>
    <row r="60" spans="1:32" s="84" customFormat="1" ht="20.100000000000001" customHeight="1">
      <c r="A60" s="103"/>
      <c r="B60" s="442"/>
      <c r="C60" s="443"/>
      <c r="D60" s="344"/>
      <c r="E60" s="344"/>
      <c r="F60" s="409"/>
      <c r="G60" s="409"/>
      <c r="H60" s="409"/>
      <c r="I60" s="409"/>
      <c r="J60" s="409"/>
      <c r="K60" s="409"/>
      <c r="L60" s="316"/>
      <c r="M60" s="318"/>
      <c r="N60" s="357">
        <f t="shared" si="12"/>
        <v>0</v>
      </c>
      <c r="O60" s="358"/>
      <c r="P60" s="409"/>
      <c r="Q60" s="409"/>
      <c r="R60" s="409"/>
      <c r="S60" s="409"/>
      <c r="T60" s="409"/>
      <c r="U60" s="409"/>
      <c r="V60" s="411"/>
      <c r="W60" s="411"/>
      <c r="X60" s="411"/>
      <c r="Y60" s="411"/>
      <c r="Z60" s="411"/>
      <c r="AA60" s="343"/>
      <c r="AB60" s="343"/>
      <c r="AC60" s="343"/>
      <c r="AD60" s="343"/>
      <c r="AE60" s="343"/>
      <c r="AF60" s="343"/>
    </row>
    <row r="61" spans="1:32" s="84" customFormat="1" ht="20.100000000000001" customHeight="1">
      <c r="A61" s="103"/>
      <c r="B61" s="442"/>
      <c r="C61" s="443"/>
      <c r="D61" s="344"/>
      <c r="E61" s="344"/>
      <c r="F61" s="409"/>
      <c r="G61" s="409"/>
      <c r="H61" s="409"/>
      <c r="I61" s="409"/>
      <c r="J61" s="409"/>
      <c r="K61" s="409"/>
      <c r="L61" s="316"/>
      <c r="M61" s="318"/>
      <c r="N61" s="357">
        <f t="shared" si="12"/>
        <v>0</v>
      </c>
      <c r="O61" s="358"/>
      <c r="P61" s="409"/>
      <c r="Q61" s="409"/>
      <c r="R61" s="409"/>
      <c r="S61" s="409"/>
      <c r="T61" s="409"/>
      <c r="U61" s="409"/>
      <c r="V61" s="411"/>
      <c r="W61" s="411"/>
      <c r="X61" s="411"/>
      <c r="Y61" s="411"/>
      <c r="Z61" s="411"/>
      <c r="AA61" s="343"/>
      <c r="AB61" s="343"/>
      <c r="AC61" s="343"/>
      <c r="AD61" s="343"/>
      <c r="AE61" s="343"/>
      <c r="AF61" s="343"/>
    </row>
    <row r="62" spans="1:32" s="84" customFormat="1" ht="20.100000000000001" customHeight="1">
      <c r="A62" s="103"/>
      <c r="B62" s="442"/>
      <c r="C62" s="443"/>
      <c r="D62" s="344"/>
      <c r="E62" s="344"/>
      <c r="F62" s="409"/>
      <c r="G62" s="409"/>
      <c r="H62" s="409"/>
      <c r="I62" s="409"/>
      <c r="J62" s="409"/>
      <c r="K62" s="409"/>
      <c r="L62" s="316"/>
      <c r="M62" s="318"/>
      <c r="N62" s="357">
        <f t="shared" si="12"/>
        <v>0</v>
      </c>
      <c r="O62" s="358"/>
      <c r="P62" s="409"/>
      <c r="Q62" s="409"/>
      <c r="R62" s="409"/>
      <c r="S62" s="409"/>
      <c r="T62" s="409"/>
      <c r="U62" s="409"/>
      <c r="V62" s="411"/>
      <c r="W62" s="411"/>
      <c r="X62" s="411"/>
      <c r="Y62" s="411"/>
      <c r="Z62" s="411"/>
      <c r="AA62" s="343"/>
      <c r="AB62" s="343"/>
      <c r="AC62" s="343"/>
      <c r="AD62" s="343"/>
      <c r="AE62" s="343"/>
      <c r="AF62" s="343"/>
    </row>
    <row r="63" spans="1:32" s="84" customFormat="1" ht="20.100000000000001" customHeight="1">
      <c r="A63" s="103"/>
      <c r="B63" s="442"/>
      <c r="C63" s="443"/>
      <c r="D63" s="344"/>
      <c r="E63" s="344"/>
      <c r="F63" s="409"/>
      <c r="G63" s="409"/>
      <c r="H63" s="409"/>
      <c r="I63" s="409"/>
      <c r="J63" s="409"/>
      <c r="K63" s="409"/>
      <c r="L63" s="316"/>
      <c r="M63" s="318"/>
      <c r="N63" s="357">
        <f t="shared" si="12"/>
        <v>0</v>
      </c>
      <c r="O63" s="358"/>
      <c r="P63" s="409"/>
      <c r="Q63" s="409"/>
      <c r="R63" s="409"/>
      <c r="S63" s="409"/>
      <c r="T63" s="409"/>
      <c r="U63" s="409"/>
      <c r="V63" s="411"/>
      <c r="W63" s="411"/>
      <c r="X63" s="411"/>
      <c r="Y63" s="411"/>
      <c r="Z63" s="411"/>
      <c r="AA63" s="343"/>
      <c r="AB63" s="343"/>
      <c r="AC63" s="343"/>
      <c r="AD63" s="343"/>
      <c r="AE63" s="343"/>
      <c r="AF63" s="343"/>
    </row>
    <row r="64" spans="1:32" s="84" customFormat="1" ht="20.100000000000001" customHeight="1">
      <c r="A64" s="103"/>
      <c r="B64" s="442"/>
      <c r="C64" s="443"/>
      <c r="D64" s="344"/>
      <c r="E64" s="344"/>
      <c r="F64" s="409"/>
      <c r="G64" s="409"/>
      <c r="H64" s="409"/>
      <c r="I64" s="409"/>
      <c r="J64" s="409"/>
      <c r="K64" s="409"/>
      <c r="L64" s="316"/>
      <c r="M64" s="318"/>
      <c r="N64" s="357">
        <f t="shared" si="12"/>
        <v>0</v>
      </c>
      <c r="O64" s="358"/>
      <c r="P64" s="409"/>
      <c r="Q64" s="409"/>
      <c r="R64" s="409"/>
      <c r="S64" s="409"/>
      <c r="T64" s="409"/>
      <c r="U64" s="409"/>
      <c r="V64" s="411"/>
      <c r="W64" s="411"/>
      <c r="X64" s="411"/>
      <c r="Y64" s="411"/>
      <c r="Z64" s="411"/>
      <c r="AA64" s="343"/>
      <c r="AB64" s="343"/>
      <c r="AC64" s="343"/>
      <c r="AD64" s="343"/>
      <c r="AE64" s="343"/>
      <c r="AF64" s="343"/>
    </row>
    <row r="65" spans="1:32" s="84" customFormat="1" ht="24.95" customHeight="1">
      <c r="A65" s="421" t="s">
        <v>49</v>
      </c>
      <c r="B65" s="422"/>
      <c r="C65" s="422"/>
      <c r="D65" s="422"/>
      <c r="E65" s="423"/>
      <c r="F65" s="419">
        <f>SUM(F58:F64)</f>
        <v>0</v>
      </c>
      <c r="G65" s="419"/>
      <c r="H65" s="419">
        <f>SUM(H58:H64)</f>
        <v>0</v>
      </c>
      <c r="I65" s="419"/>
      <c r="J65" s="419">
        <f>SUM(J58:J64)</f>
        <v>0</v>
      </c>
      <c r="K65" s="419"/>
      <c r="L65" s="419">
        <f>SUM(L58:L64)</f>
        <v>0</v>
      </c>
      <c r="M65" s="419"/>
      <c r="N65" s="419">
        <f>SUM(N58:N64)</f>
        <v>0</v>
      </c>
      <c r="O65" s="419"/>
      <c r="P65" s="419">
        <f>SUM(P58:P64)</f>
        <v>0</v>
      </c>
      <c r="Q65" s="419"/>
      <c r="R65" s="419">
        <f>SUM(R58:R64)</f>
        <v>0</v>
      </c>
      <c r="S65" s="419"/>
      <c r="T65" s="419">
        <f>SUM(T58:T64)</f>
        <v>0</v>
      </c>
      <c r="U65" s="419"/>
      <c r="V65" s="420"/>
      <c r="W65" s="420"/>
      <c r="X65" s="420"/>
      <c r="Y65" s="420"/>
      <c r="Z65" s="420"/>
      <c r="AA65" s="359"/>
      <c r="AB65" s="359"/>
      <c r="AC65" s="359"/>
      <c r="AD65" s="359"/>
      <c r="AE65" s="359"/>
      <c r="AF65" s="359"/>
    </row>
    <row r="66" spans="1:32" ht="15" customHeight="1">
      <c r="A66" s="17"/>
      <c r="B66" s="17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32" ht="15" customHeight="1">
      <c r="A67" s="17"/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32" ht="15" customHeight="1">
      <c r="A68" s="17"/>
      <c r="B68" s="17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32" ht="15" customHeight="1">
      <c r="A69" s="17"/>
      <c r="B69" s="418"/>
      <c r="C69" s="418"/>
      <c r="D69" s="418"/>
      <c r="E69" s="418"/>
      <c r="F69" s="418"/>
      <c r="G69" s="418"/>
      <c r="H69" s="18"/>
      <c r="I69" s="18"/>
      <c r="J69" s="18"/>
      <c r="K69" s="18"/>
      <c r="L69" s="18"/>
      <c r="M69" s="424"/>
      <c r="N69" s="424"/>
      <c r="O69" s="424"/>
      <c r="P69" s="424"/>
      <c r="Q69" s="424"/>
      <c r="R69" s="18"/>
      <c r="S69" s="18"/>
      <c r="T69" s="18"/>
      <c r="U69" s="18"/>
      <c r="V69" s="18"/>
      <c r="W69" s="237"/>
      <c r="X69" s="237"/>
      <c r="Y69" s="237"/>
      <c r="Z69" s="237"/>
      <c r="AA69" s="237"/>
    </row>
    <row r="70" spans="1:32" s="4" customFormat="1">
      <c r="B70" s="236"/>
      <c r="C70" s="236"/>
      <c r="D70" s="236"/>
      <c r="E70" s="236"/>
      <c r="F70" s="236"/>
      <c r="G70" s="236"/>
      <c r="H70" s="41"/>
      <c r="I70" s="41"/>
      <c r="J70" s="41"/>
      <c r="K70" s="41"/>
      <c r="L70" s="41"/>
      <c r="M70" s="236"/>
      <c r="N70" s="236"/>
      <c r="O70" s="236"/>
      <c r="P70" s="236"/>
      <c r="Q70" s="236"/>
      <c r="V70" s="2"/>
      <c r="W70" s="236"/>
      <c r="X70" s="236"/>
      <c r="Y70" s="236"/>
      <c r="Z70" s="236"/>
      <c r="AA70" s="236"/>
    </row>
    <row r="71" spans="1:32" s="33" customFormat="1" ht="16.5" customHeight="1">
      <c r="C71" s="112"/>
      <c r="D71" s="71"/>
      <c r="E71" s="71"/>
      <c r="F71" s="70"/>
      <c r="G71" s="70"/>
      <c r="H71" s="70"/>
      <c r="I71" s="70"/>
      <c r="J71" s="70"/>
      <c r="K71" s="70"/>
      <c r="L71" s="70"/>
      <c r="M71" s="70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32" s="4" customFormat="1">
      <c r="F72" s="23"/>
      <c r="G72" s="23"/>
      <c r="H72" s="23"/>
      <c r="I72" s="23"/>
      <c r="J72" s="23"/>
      <c r="K72" s="23"/>
      <c r="L72" s="23"/>
      <c r="Q72" s="23"/>
      <c r="R72" s="23"/>
      <c r="S72" s="23"/>
      <c r="T72" s="23"/>
      <c r="X72" s="23"/>
      <c r="Y72" s="23"/>
      <c r="Z72" s="23"/>
      <c r="AA72" s="23"/>
    </row>
    <row r="73" spans="1:32">
      <c r="C73" s="35"/>
      <c r="D73" s="35"/>
      <c r="E73" s="35"/>
      <c r="F73" s="35"/>
      <c r="G73" s="35"/>
      <c r="H73" s="35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35"/>
      <c r="V73" s="35"/>
    </row>
    <row r="74" spans="1:32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32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32">
      <c r="C76" s="36"/>
    </row>
    <row r="79" spans="1:32" ht="19.5">
      <c r="C79" s="37"/>
    </row>
    <row r="80" spans="1:32" ht="19.5">
      <c r="C80" s="37"/>
    </row>
    <row r="81" spans="3:3" ht="19.5">
      <c r="C81" s="37"/>
    </row>
    <row r="82" spans="3:3" ht="19.5">
      <c r="C82" s="37"/>
    </row>
    <row r="83" spans="3:3" ht="19.5">
      <c r="C83" s="37"/>
    </row>
    <row r="84" spans="3:3" ht="19.5">
      <c r="C84" s="37"/>
    </row>
    <row r="85" spans="3:3" ht="19.5">
      <c r="C85" s="37"/>
    </row>
  </sheetData>
  <sheetProtection password="CC7B" sheet="1"/>
  <mergeCells count="295">
    <mergeCell ref="B45:L45"/>
    <mergeCell ref="B41:L41"/>
    <mergeCell ref="B42:L42"/>
    <mergeCell ref="B43:L43"/>
    <mergeCell ref="B44:L44"/>
    <mergeCell ref="B35:L35"/>
    <mergeCell ref="B36:L36"/>
    <mergeCell ref="B37:L37"/>
    <mergeCell ref="B38:L38"/>
    <mergeCell ref="B39:L39"/>
    <mergeCell ref="B40:L40"/>
    <mergeCell ref="AC28:AF28"/>
    <mergeCell ref="AD29:AD30"/>
    <mergeCell ref="AE29:AE30"/>
    <mergeCell ref="AF29:AF30"/>
    <mergeCell ref="V29:V30"/>
    <mergeCell ref="B28:L30"/>
    <mergeCell ref="Q28:T28"/>
    <mergeCell ref="Y28:AB28"/>
    <mergeCell ref="Y29:Y30"/>
    <mergeCell ref="Z29:Z30"/>
    <mergeCell ref="AA29:AA30"/>
    <mergeCell ref="AB29:AB30"/>
    <mergeCell ref="AA54:AF56"/>
    <mergeCell ref="AD53:AF53"/>
    <mergeCell ref="AC29:AC30"/>
    <mergeCell ref="AA58:AF58"/>
    <mergeCell ref="AA59:AF59"/>
    <mergeCell ref="A28:A30"/>
    <mergeCell ref="D54:E56"/>
    <mergeCell ref="V54:Z56"/>
    <mergeCell ref="AA57:AF57"/>
    <mergeCell ref="T29:T30"/>
    <mergeCell ref="B59:C59"/>
    <mergeCell ref="T59:U59"/>
    <mergeCell ref="U29:U30"/>
    <mergeCell ref="T57:U57"/>
    <mergeCell ref="F63:G63"/>
    <mergeCell ref="J61:K61"/>
    <mergeCell ref="D64:E64"/>
    <mergeCell ref="F64:G64"/>
    <mergeCell ref="AD27:AF27"/>
    <mergeCell ref="AA64:AF64"/>
    <mergeCell ref="AA60:AF60"/>
    <mergeCell ref="AA61:AF61"/>
    <mergeCell ref="AA62:AF62"/>
    <mergeCell ref="AA63:AF63"/>
    <mergeCell ref="D63:E63"/>
    <mergeCell ref="B63:C63"/>
    <mergeCell ref="B61:C61"/>
    <mergeCell ref="D59:E59"/>
    <mergeCell ref="B60:C60"/>
    <mergeCell ref="B62:C62"/>
    <mergeCell ref="D61:E61"/>
    <mergeCell ref="D62:E62"/>
    <mergeCell ref="R62:S62"/>
    <mergeCell ref="B64:C64"/>
    <mergeCell ref="J62:K62"/>
    <mergeCell ref="H61:I61"/>
    <mergeCell ref="H62:I62"/>
    <mergeCell ref="H63:I63"/>
    <mergeCell ref="H64:I64"/>
    <mergeCell ref="F61:G61"/>
    <mergeCell ref="F62:G62"/>
    <mergeCell ref="J64:K64"/>
    <mergeCell ref="J63:K63"/>
    <mergeCell ref="R64:S64"/>
    <mergeCell ref="L64:M64"/>
    <mergeCell ref="N64:O64"/>
    <mergeCell ref="P64:Q64"/>
    <mergeCell ref="R63:S63"/>
    <mergeCell ref="L63:M63"/>
    <mergeCell ref="N63:O63"/>
    <mergeCell ref="P63:Q63"/>
    <mergeCell ref="L62:M62"/>
    <mergeCell ref="N62:O62"/>
    <mergeCell ref="P62:Q62"/>
    <mergeCell ref="N59:O59"/>
    <mergeCell ref="R61:S61"/>
    <mergeCell ref="R60:S60"/>
    <mergeCell ref="J60:K60"/>
    <mergeCell ref="H59:I59"/>
    <mergeCell ref="L61:M61"/>
    <mergeCell ref="N61:O61"/>
    <mergeCell ref="P61:Q61"/>
    <mergeCell ref="N60:O60"/>
    <mergeCell ref="P59:Q59"/>
    <mergeCell ref="L60:M60"/>
    <mergeCell ref="L59:M59"/>
    <mergeCell ref="U28:X28"/>
    <mergeCell ref="P55:U55"/>
    <mergeCell ref="S29:S30"/>
    <mergeCell ref="W29:W30"/>
    <mergeCell ref="X29:X30"/>
    <mergeCell ref="Q29:Q30"/>
    <mergeCell ref="R29:R30"/>
    <mergeCell ref="B31:L31"/>
    <mergeCell ref="O29:O30"/>
    <mergeCell ref="A48:L48"/>
    <mergeCell ref="P60:Q60"/>
    <mergeCell ref="N58:O58"/>
    <mergeCell ref="N57:O57"/>
    <mergeCell ref="D60:E60"/>
    <mergeCell ref="F60:G60"/>
    <mergeCell ref="H60:I60"/>
    <mergeCell ref="B32:L32"/>
    <mergeCell ref="B33:L33"/>
    <mergeCell ref="B34:L34"/>
    <mergeCell ref="B47:L47"/>
    <mergeCell ref="A49:L49"/>
    <mergeCell ref="A54:A56"/>
    <mergeCell ref="B54:C56"/>
    <mergeCell ref="L54:U54"/>
    <mergeCell ref="L55:M56"/>
    <mergeCell ref="J54:K56"/>
    <mergeCell ref="B46:L46"/>
    <mergeCell ref="B57:C57"/>
    <mergeCell ref="F54:G56"/>
    <mergeCell ref="F57:G57"/>
    <mergeCell ref="H58:I58"/>
    <mergeCell ref="F58:G58"/>
    <mergeCell ref="D58:E58"/>
    <mergeCell ref="B58:C58"/>
    <mergeCell ref="H54:I56"/>
    <mergeCell ref="X8:Z8"/>
    <mergeCell ref="U8:W8"/>
    <mergeCell ref="H22:O22"/>
    <mergeCell ref="X19:Z19"/>
    <mergeCell ref="X20:Z20"/>
    <mergeCell ref="X21:Z21"/>
    <mergeCell ref="R21:T21"/>
    <mergeCell ref="R19:T19"/>
    <mergeCell ref="R20:T20"/>
    <mergeCell ref="X10:Z10"/>
    <mergeCell ref="AA15:AC17"/>
    <mergeCell ref="R15:Z15"/>
    <mergeCell ref="AA18:AC18"/>
    <mergeCell ref="R16:T17"/>
    <mergeCell ref="R18:T18"/>
    <mergeCell ref="AA19:AC19"/>
    <mergeCell ref="L57:M57"/>
    <mergeCell ref="F59:G59"/>
    <mergeCell ref="D57:E57"/>
    <mergeCell ref="H57:I57"/>
    <mergeCell ref="J57:K57"/>
    <mergeCell ref="J58:K58"/>
    <mergeCell ref="J59:K59"/>
    <mergeCell ref="L58:M58"/>
    <mergeCell ref="M29:M30"/>
    <mergeCell ref="N29:N30"/>
    <mergeCell ref="M28:P28"/>
    <mergeCell ref="D22:G22"/>
    <mergeCell ref="AA8:AC8"/>
    <mergeCell ref="AA10:AC10"/>
    <mergeCell ref="Z27:AB27"/>
    <mergeCell ref="X16:Z17"/>
    <mergeCell ref="U16:W17"/>
    <mergeCell ref="A23:Q23"/>
    <mergeCell ref="B6:C6"/>
    <mergeCell ref="B7:C7"/>
    <mergeCell ref="P22:Q22"/>
    <mergeCell ref="P18:Q18"/>
    <mergeCell ref="P21:Q21"/>
    <mergeCell ref="D18:G18"/>
    <mergeCell ref="H18:O18"/>
    <mergeCell ref="D21:G21"/>
    <mergeCell ref="B8:C8"/>
    <mergeCell ref="D6:F6"/>
    <mergeCell ref="D7:F7"/>
    <mergeCell ref="D8:F8"/>
    <mergeCell ref="G7:Q7"/>
    <mergeCell ref="R8:T8"/>
    <mergeCell ref="R7:T7"/>
    <mergeCell ref="AD5:AF5"/>
    <mergeCell ref="AA5:AC5"/>
    <mergeCell ref="U7:W7"/>
    <mergeCell ref="AA6:AC6"/>
    <mergeCell ref="AD8:AF8"/>
    <mergeCell ref="B5:C5"/>
    <mergeCell ref="D5:F5"/>
    <mergeCell ref="X5:Z5"/>
    <mergeCell ref="AD3:AF4"/>
    <mergeCell ref="AA3:AC4"/>
    <mergeCell ref="R3:Z3"/>
    <mergeCell ref="R4:T4"/>
    <mergeCell ref="G5:Q5"/>
    <mergeCell ref="A3:A4"/>
    <mergeCell ref="U6:W6"/>
    <mergeCell ref="U4:W4"/>
    <mergeCell ref="X4:Z4"/>
    <mergeCell ref="R5:T5"/>
    <mergeCell ref="U5:W5"/>
    <mergeCell ref="G3:Q4"/>
    <mergeCell ref="B3:C4"/>
    <mergeCell ref="D3:F4"/>
    <mergeCell ref="G6:Q6"/>
    <mergeCell ref="AA7:AC7"/>
    <mergeCell ref="X7:Z7"/>
    <mergeCell ref="X6:Z6"/>
    <mergeCell ref="AD7:AF7"/>
    <mergeCell ref="AD6:AF6"/>
    <mergeCell ref="R6:T6"/>
    <mergeCell ref="U9:W9"/>
    <mergeCell ref="X9:Z9"/>
    <mergeCell ref="R9:T9"/>
    <mergeCell ref="R10:T10"/>
    <mergeCell ref="AD10:AF10"/>
    <mergeCell ref="AD9:AF9"/>
    <mergeCell ref="AA9:AC9"/>
    <mergeCell ref="U10:W10"/>
    <mergeCell ref="R58:S58"/>
    <mergeCell ref="P58:Q58"/>
    <mergeCell ref="N55:O56"/>
    <mergeCell ref="AD15:AF17"/>
    <mergeCell ref="P15:Q17"/>
    <mergeCell ref="P29:P30"/>
    <mergeCell ref="H21:O21"/>
    <mergeCell ref="U18:W18"/>
    <mergeCell ref="R23:T23"/>
    <mergeCell ref="U22:W22"/>
    <mergeCell ref="T62:U62"/>
    <mergeCell ref="V62:Z62"/>
    <mergeCell ref="T61:U61"/>
    <mergeCell ref="V61:Z61"/>
    <mergeCell ref="V60:Z60"/>
    <mergeCell ref="T60:U60"/>
    <mergeCell ref="V59:Z59"/>
    <mergeCell ref="V57:Z57"/>
    <mergeCell ref="T56:U56"/>
    <mergeCell ref="R59:S59"/>
    <mergeCell ref="P57:Q57"/>
    <mergeCell ref="T58:U58"/>
    <mergeCell ref="V58:Z58"/>
    <mergeCell ref="P56:Q56"/>
    <mergeCell ref="R56:S56"/>
    <mergeCell ref="R57:S57"/>
    <mergeCell ref="T64:U64"/>
    <mergeCell ref="B70:G70"/>
    <mergeCell ref="W70:AA70"/>
    <mergeCell ref="M69:Q69"/>
    <mergeCell ref="M70:Q70"/>
    <mergeCell ref="V64:Z64"/>
    <mergeCell ref="R65:S65"/>
    <mergeCell ref="H65:I65"/>
    <mergeCell ref="L65:M65"/>
    <mergeCell ref="N65:O65"/>
    <mergeCell ref="B69:G69"/>
    <mergeCell ref="W69:AA69"/>
    <mergeCell ref="T65:U65"/>
    <mergeCell ref="V65:Z65"/>
    <mergeCell ref="J65:K65"/>
    <mergeCell ref="P65:Q65"/>
    <mergeCell ref="F65:G65"/>
    <mergeCell ref="A65:E65"/>
    <mergeCell ref="AA65:AF65"/>
    <mergeCell ref="T63:U63"/>
    <mergeCell ref="G8:Q8"/>
    <mergeCell ref="V63:Z63"/>
    <mergeCell ref="G9:Q9"/>
    <mergeCell ref="D19:G19"/>
    <mergeCell ref="D20:G20"/>
    <mergeCell ref="A10:Q10"/>
    <mergeCell ref="P19:Q19"/>
    <mergeCell ref="P20:Q20"/>
    <mergeCell ref="B20:C20"/>
    <mergeCell ref="R22:T22"/>
    <mergeCell ref="B9:C9"/>
    <mergeCell ref="H19:O19"/>
    <mergeCell ref="H20:O20"/>
    <mergeCell ref="D9:F9"/>
    <mergeCell ref="B15:C17"/>
    <mergeCell ref="B21:C21"/>
    <mergeCell ref="B22:C22"/>
    <mergeCell ref="AA23:AC23"/>
    <mergeCell ref="AD22:AF22"/>
    <mergeCell ref="AD23:AF23"/>
    <mergeCell ref="U20:W20"/>
    <mergeCell ref="U21:W21"/>
    <mergeCell ref="AA22:AC22"/>
    <mergeCell ref="X22:Z22"/>
    <mergeCell ref="X23:Z23"/>
    <mergeCell ref="U23:W23"/>
    <mergeCell ref="A15:A17"/>
    <mergeCell ref="D15:G17"/>
    <mergeCell ref="H15:O17"/>
    <mergeCell ref="X18:Z18"/>
    <mergeCell ref="B18:C18"/>
    <mergeCell ref="B19:C19"/>
    <mergeCell ref="U19:W19"/>
    <mergeCell ref="AD18:AF18"/>
    <mergeCell ref="AD19:AF19"/>
    <mergeCell ref="AD20:AF20"/>
    <mergeCell ref="AD21:AF21"/>
    <mergeCell ref="AA20:AC20"/>
    <mergeCell ref="AA21:AC21"/>
  </mergeCells>
  <phoneticPr fontId="3" type="noConversion"/>
  <printOptions horizontalCentered="1"/>
  <pageMargins left="0.78740157480314965" right="7.874015748031496E-2" top="0.78740157480314965" bottom="0.78740157480314965" header="0.31496062992125984" footer="0.31496062992125984"/>
  <pageSetup paperSize="9" scale="31" orientation="landscape" verticalDpi="1200" r:id="rId1"/>
  <headerFooter alignWithMargins="0"/>
  <rowBreaks count="1" manualBreakCount="1">
    <brk id="66" max="31" man="1"/>
  </rowBreaks>
  <ignoredErrors>
    <ignoredError sqref="AE49:AF49 R10 R23 M48 F65:G65" formulaRange="1"/>
    <ignoredError sqref="AA49:AB49 O49 M49 P49 S49:U49 W49:Y49" evalError="1" formulaRange="1"/>
    <ignoredError sqref="AC49:AD49 P47 N49 R49 V49 Z49 P33:P34 X32 AD6:AF6 T33:T34 AD19:AF19 X33:X34 X47 T32 T47 AB33:AB34 AB32 AB47" evalError="1"/>
    <ignoredError sqref="AC48:AD48 P48:Q48 Y48:Z48 U48" evalError="1" formula="1" formulaRange="1"/>
    <ignoredError sqref="T48 X48 AB48" evalError="1" formula="1"/>
    <ignoredError sqref="W48 AA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2020-09-23T08:41:31Z</cp:lastPrinted>
  <dcterms:created xsi:type="dcterms:W3CDTF">2003-03-13T16:00:22Z</dcterms:created>
  <dcterms:modified xsi:type="dcterms:W3CDTF">2020-09-25T04:49:54Z</dcterms:modified>
</cp:coreProperties>
</file>