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495" windowWidth="20775" windowHeight="9405"/>
  </bookViews>
  <sheets>
    <sheet name="Штатний" sheetId="1" r:id="rId1"/>
  </sheets>
  <calcPr calcId="124519"/>
</workbook>
</file>

<file path=xl/calcChain.xml><?xml version="1.0" encoding="utf-8"?>
<calcChain xmlns="http://schemas.openxmlformats.org/spreadsheetml/2006/main">
  <c r="P28" i="1"/>
  <c r="O28"/>
  <c r="N28"/>
  <c r="H28"/>
  <c r="M28" s="1"/>
  <c r="Q28" s="1"/>
  <c r="R28" s="1"/>
  <c r="D28"/>
  <c r="K27"/>
  <c r="H27"/>
  <c r="M27" s="1"/>
  <c r="Q27" s="1"/>
  <c r="R27" s="1"/>
  <c r="D27"/>
  <c r="D26"/>
  <c r="H26" s="1"/>
  <c r="P25"/>
  <c r="O25"/>
  <c r="O24" s="1"/>
  <c r="N25"/>
  <c r="K25"/>
  <c r="H25"/>
  <c r="M25" s="1"/>
  <c r="D25"/>
  <c r="P24"/>
  <c r="N24"/>
  <c r="L24"/>
  <c r="K24"/>
  <c r="J24"/>
  <c r="I24"/>
  <c r="G24"/>
  <c r="F24"/>
  <c r="E24"/>
  <c r="D24"/>
  <c r="C24"/>
  <c r="P23"/>
  <c r="P29" s="1"/>
  <c r="O23"/>
  <c r="O29" s="1"/>
  <c r="N23"/>
  <c r="N29" s="1"/>
  <c r="J23"/>
  <c r="J29" s="1"/>
  <c r="I23"/>
  <c r="I29" s="1"/>
  <c r="G23"/>
  <c r="G29" s="1"/>
  <c r="F23"/>
  <c r="F29" s="1"/>
  <c r="E23"/>
  <c r="E29" s="1"/>
  <c r="D23"/>
  <c r="D29" s="1"/>
  <c r="H22"/>
  <c r="M22" s="1"/>
  <c r="Q22" s="1"/>
  <c r="R22" s="1"/>
  <c r="H21"/>
  <c r="M21" s="1"/>
  <c r="Q21" s="1"/>
  <c r="R21" s="1"/>
  <c r="L20"/>
  <c r="L23" s="1"/>
  <c r="L29" s="1"/>
  <c r="H20"/>
  <c r="M20" s="1"/>
  <c r="Q20" s="1"/>
  <c r="R20" s="1"/>
  <c r="K19"/>
  <c r="H19"/>
  <c r="M19" s="1"/>
  <c r="Q19" s="1"/>
  <c r="R19" s="1"/>
  <c r="H18"/>
  <c r="M18" s="1"/>
  <c r="Q18" s="1"/>
  <c r="R18" s="1"/>
  <c r="H17"/>
  <c r="M17" s="1"/>
  <c r="Q17" s="1"/>
  <c r="R17" s="1"/>
  <c r="H16"/>
  <c r="M16" s="1"/>
  <c r="Q16" s="1"/>
  <c r="R16" s="1"/>
  <c r="H15"/>
  <c r="M15" s="1"/>
  <c r="Q15" s="1"/>
  <c r="R15" s="1"/>
  <c r="H14"/>
  <c r="M14" s="1"/>
  <c r="Q14" s="1"/>
  <c r="R14" s="1"/>
  <c r="K13"/>
  <c r="J13"/>
  <c r="H13"/>
  <c r="M13" s="1"/>
  <c r="Q13" s="1"/>
  <c r="R13" s="1"/>
  <c r="K12"/>
  <c r="K23" s="1"/>
  <c r="K29" s="1"/>
  <c r="J12"/>
  <c r="H12"/>
  <c r="M12" s="1"/>
  <c r="M23" l="1"/>
  <c r="Q12"/>
  <c r="M26"/>
  <c r="Q26" s="1"/>
  <c r="R26" s="1"/>
  <c r="H24"/>
  <c r="Q25"/>
  <c r="M24"/>
  <c r="H23"/>
  <c r="Q23" l="1"/>
  <c r="R12"/>
  <c r="R23" s="1"/>
  <c r="R29" s="1"/>
  <c r="R25"/>
  <c r="R24" s="1"/>
  <c r="Q24"/>
  <c r="H29"/>
  <c r="M29"/>
  <c r="Q29" l="1"/>
  <c r="I4" s="1"/>
  <c r="O4" s="1"/>
</calcChain>
</file>

<file path=xl/sharedStrings.xml><?xml version="1.0" encoding="utf-8"?>
<sst xmlns="http://schemas.openxmlformats.org/spreadsheetml/2006/main" count="67" uniqueCount="58">
  <si>
    <t>ШТАТНИЙ РОЗПИС на 2020 рік</t>
  </si>
  <si>
    <t>ПОГОДЖУЮ:</t>
  </si>
  <si>
    <t>ЗАТВЕРДЖУЮ</t>
  </si>
  <si>
    <t>з  1 квітня 2020 р.</t>
  </si>
  <si>
    <t>штат в кількості 46 одиниць</t>
  </si>
  <si>
    <t>з місячним фондом заробітної пл.</t>
  </si>
  <si>
    <t>грн.</t>
  </si>
  <si>
    <t>Назва установи КЗ "ПДЮСШ  № 1"</t>
  </si>
  <si>
    <t>Директор департаменту культури, молоді та спорту Полтавської міської ради</t>
  </si>
  <si>
    <t>Директор КЗ "Полтавська ДЮСШ №1"</t>
  </si>
  <si>
    <t>Адреса: Полтава вул.Духова  3/5</t>
  </si>
  <si>
    <t xml:space="preserve">                                                                                                            ___________              І.М. Кислов                                      </t>
  </si>
  <si>
    <t>___________Олена Ромас</t>
  </si>
  <si>
    <t>___________Олексій Полевой</t>
  </si>
  <si>
    <t>М.П.</t>
  </si>
  <si>
    <t>31 березня 2020 року</t>
  </si>
  <si>
    <t>Назва посади</t>
  </si>
  <si>
    <t>Розряд</t>
  </si>
  <si>
    <t>Часи</t>
  </si>
  <si>
    <t>Кількість штатних одиниць</t>
  </si>
  <si>
    <t>Ставка з/п</t>
  </si>
  <si>
    <t>Підвищ ставки  з/п</t>
  </si>
  <si>
    <t>Ставка з/п з урах підвищ</t>
  </si>
  <si>
    <t>Надбавка за почесне звання</t>
  </si>
  <si>
    <t>Надбавка за спортивне звання</t>
  </si>
  <si>
    <t>Вислуга років</t>
  </si>
  <si>
    <t xml:space="preserve">Даплата за роб. з дизінфікуючими засобами </t>
  </si>
  <si>
    <t>Ставка з/п з урах підвищ допл і надб</t>
  </si>
  <si>
    <t>Надбавка</t>
  </si>
  <si>
    <t>Фонд з/п на міс.</t>
  </si>
  <si>
    <t>Фонд з/п на 9 міс.</t>
  </si>
  <si>
    <t>Спеіалізація</t>
  </si>
  <si>
    <t>Старш тренер</t>
  </si>
  <si>
    <t>Високі досягнення
(Член збірної команди)</t>
  </si>
  <si>
    <t>Складність та напруж в роботі</t>
  </si>
  <si>
    <t>Директор</t>
  </si>
  <si>
    <t>Заступник директора з навчально-тренувальної роботи</t>
  </si>
  <si>
    <t>Головний бухгалтер</t>
  </si>
  <si>
    <t>Інструкт метод</t>
  </si>
  <si>
    <t>Лікар</t>
  </si>
  <si>
    <t>Завідувач господарства</t>
  </si>
  <si>
    <t>Робітник з комплексного обслуговування й ремонту будинків</t>
  </si>
  <si>
    <t>Медсестра</t>
  </si>
  <si>
    <t>Прибиральник виробничих приміщень</t>
  </si>
  <si>
    <t>Технік (електрик)</t>
  </si>
  <si>
    <t>Черговий спортивного залу</t>
  </si>
  <si>
    <t>Адмін.та обсл. персонал</t>
  </si>
  <si>
    <t>2-15</t>
  </si>
  <si>
    <t>Тренера</t>
  </si>
  <si>
    <t>11-14</t>
  </si>
  <si>
    <t>Тренер-викладач</t>
  </si>
  <si>
    <t>11</t>
  </si>
  <si>
    <t>12</t>
  </si>
  <si>
    <t>13</t>
  </si>
  <si>
    <t>14</t>
  </si>
  <si>
    <t>ВСЬОГО:</t>
  </si>
  <si>
    <t xml:space="preserve">       Заступник директора                                                                Лариса Бутко</t>
  </si>
  <si>
    <t xml:space="preserve">          В.о. головного бухгалтера                                                             Оксана Войченко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</si>
</sst>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15">
    <font>
      <sz val="10"/>
      <color rgb="FF000000"/>
      <name val="Arial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u/>
      <sz val="10"/>
      <name val="Arial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 applyProtection="1"/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9" fontId="11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2" fontId="9" fillId="0" borderId="17" xfId="0" applyNumberFormat="1" applyFont="1" applyBorder="1"/>
    <xf numFmtId="164" fontId="9" fillId="0" borderId="17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20" xfId="0" applyFont="1" applyBorder="1" applyAlignment="1">
      <alignment wrapText="1"/>
    </xf>
    <xf numFmtId="2" fontId="12" fillId="0" borderId="20" xfId="0" applyNumberFormat="1" applyFont="1" applyBorder="1" applyAlignment="1">
      <alignment wrapText="1"/>
    </xf>
    <xf numFmtId="164" fontId="12" fillId="0" borderId="2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164" fontId="1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topLeftCell="A10" workbookViewId="0">
      <selection activeCell="V17" sqref="V17"/>
    </sheetView>
  </sheetViews>
  <sheetFormatPr defaultColWidth="9.140625" defaultRowHeight="12.75" customHeight="1"/>
  <cols>
    <col min="1" max="1" width="26.85546875" style="49" customWidth="1"/>
    <col min="2" max="2" width="5.7109375" style="49" customWidth="1"/>
    <col min="3" max="3" width="6.28515625" style="49" customWidth="1"/>
    <col min="4" max="4" width="6.42578125" style="49" customWidth="1"/>
    <col min="5" max="6" width="8.7109375" style="49" customWidth="1"/>
    <col min="7" max="7" width="7.28515625" style="49" customWidth="1"/>
    <col min="8" max="8" width="9.28515625" style="49" customWidth="1"/>
    <col min="9" max="9" width="7.28515625" style="49" customWidth="1"/>
    <col min="10" max="10" width="7" style="49" customWidth="1"/>
    <col min="11" max="11" width="7.7109375" style="49" customWidth="1"/>
    <col min="12" max="12" width="6.42578125" style="49" customWidth="1"/>
    <col min="13" max="13" width="10.28515625" style="49" customWidth="1"/>
    <col min="14" max="14" width="4.85546875" style="49" hidden="1" customWidth="1"/>
    <col min="15" max="15" width="8.28515625" style="49" customWidth="1"/>
    <col min="16" max="16" width="7.28515625" style="49" customWidth="1"/>
    <col min="17" max="17" width="10" style="49" customWidth="1"/>
    <col min="18" max="18" width="9.85546875" style="49" customWidth="1"/>
    <col min="19" max="19" width="10.140625" style="49" customWidth="1"/>
    <col min="20" max="16384" width="9.140625" style="49"/>
  </cols>
  <sheetData>
    <row r="1" spans="1:30" s="7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  <c r="K1" s="3"/>
      <c r="L1" s="3"/>
      <c r="M1" s="3"/>
      <c r="N1" s="3"/>
      <c r="O1" s="3" t="s">
        <v>2</v>
      </c>
      <c r="P1" s="3"/>
      <c r="Q1" s="3"/>
      <c r="R1" s="3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6"/>
    </row>
    <row r="2" spans="1:30" s="7" customFormat="1" ht="12" customHeight="1">
      <c r="A2" s="8" t="s">
        <v>3</v>
      </c>
      <c r="B2" s="8"/>
      <c r="C2" s="8"/>
      <c r="D2" s="8"/>
      <c r="E2" s="8"/>
      <c r="F2" s="8"/>
      <c r="G2" s="8"/>
      <c r="H2" s="9"/>
      <c r="I2" s="10" t="s">
        <v>4</v>
      </c>
      <c r="J2" s="10"/>
      <c r="K2" s="10"/>
      <c r="L2" s="10"/>
      <c r="M2" s="10"/>
      <c r="N2" s="10"/>
      <c r="O2" s="10" t="s">
        <v>4</v>
      </c>
      <c r="P2" s="10"/>
      <c r="Q2" s="10"/>
      <c r="R2" s="10"/>
      <c r="S2" s="11"/>
      <c r="T2" s="11"/>
      <c r="U2" s="12"/>
      <c r="V2" s="12"/>
      <c r="W2" s="12"/>
      <c r="X2" s="12"/>
      <c r="Y2" s="12"/>
      <c r="Z2" s="12"/>
      <c r="AA2" s="12"/>
      <c r="AB2" s="12"/>
      <c r="AC2" s="12"/>
      <c r="AD2" s="6"/>
    </row>
    <row r="3" spans="1:30" s="7" customFormat="1" ht="12" customHeight="1">
      <c r="A3" s="8"/>
      <c r="B3" s="8"/>
      <c r="C3" s="8"/>
      <c r="D3" s="8"/>
      <c r="E3" s="8"/>
      <c r="F3" s="8"/>
      <c r="G3" s="8"/>
      <c r="H3" s="9"/>
      <c r="I3" s="10" t="s">
        <v>5</v>
      </c>
      <c r="J3" s="10"/>
      <c r="K3" s="10"/>
      <c r="L3" s="10"/>
      <c r="M3" s="10"/>
      <c r="N3" s="10"/>
      <c r="O3" s="10" t="s">
        <v>5</v>
      </c>
      <c r="P3" s="10"/>
      <c r="Q3" s="10"/>
      <c r="R3" s="10"/>
      <c r="S3" s="11"/>
      <c r="T3" s="11"/>
      <c r="U3" s="13"/>
      <c r="V3" s="13"/>
      <c r="W3" s="13"/>
      <c r="X3" s="13"/>
      <c r="Y3" s="13"/>
      <c r="Z3" s="13"/>
      <c r="AA3" s="13"/>
      <c r="AB3" s="13"/>
      <c r="AC3" s="13"/>
      <c r="AD3" s="6"/>
    </row>
    <row r="4" spans="1:30" s="7" customFormat="1" ht="27" customHeight="1">
      <c r="A4" s="9"/>
      <c r="B4" s="14"/>
      <c r="C4" s="14"/>
      <c r="D4" s="14"/>
      <c r="E4" s="14"/>
      <c r="F4" s="14"/>
      <c r="G4" s="14"/>
      <c r="H4" s="9"/>
      <c r="I4" s="15">
        <f>Q29</f>
        <v>358482.56666666665</v>
      </c>
      <c r="J4" s="15"/>
      <c r="K4" s="16" t="s">
        <v>6</v>
      </c>
      <c r="L4" s="16"/>
      <c r="M4" s="17"/>
      <c r="N4" s="17"/>
      <c r="O4" s="15">
        <f>I4</f>
        <v>358482.56666666665</v>
      </c>
      <c r="P4" s="15"/>
      <c r="Q4" s="18" t="s">
        <v>6</v>
      </c>
      <c r="R4" s="19"/>
      <c r="S4" s="4"/>
      <c r="T4" s="4"/>
      <c r="U4" s="12"/>
      <c r="V4" s="12"/>
      <c r="W4" s="12"/>
      <c r="X4" s="12"/>
      <c r="Y4" s="12"/>
      <c r="Z4" s="12"/>
      <c r="AA4" s="12"/>
      <c r="AB4" s="12"/>
      <c r="AC4" s="12"/>
      <c r="AD4" s="6"/>
    </row>
    <row r="5" spans="1:30" s="7" customFormat="1" ht="42" customHeight="1">
      <c r="A5" s="20" t="s">
        <v>7</v>
      </c>
      <c r="B5" s="20"/>
      <c r="C5" s="20"/>
      <c r="D5" s="20"/>
      <c r="E5" s="20"/>
      <c r="F5" s="20"/>
      <c r="G5" s="20"/>
      <c r="H5" s="9"/>
      <c r="I5" s="10" t="s">
        <v>8</v>
      </c>
      <c r="J5" s="10"/>
      <c r="K5" s="10"/>
      <c r="L5" s="10"/>
      <c r="M5" s="10"/>
      <c r="N5" s="10"/>
      <c r="O5" s="21" t="s">
        <v>9</v>
      </c>
      <c r="P5" s="21"/>
      <c r="Q5" s="21"/>
      <c r="R5" s="21"/>
      <c r="S5" s="11"/>
      <c r="T5" s="11"/>
      <c r="U5" s="22"/>
      <c r="V5" s="22"/>
      <c r="W5" s="22"/>
      <c r="X5" s="22"/>
      <c r="Y5" s="22"/>
      <c r="Z5" s="22"/>
      <c r="AA5" s="22"/>
      <c r="AB5" s="22"/>
      <c r="AC5" s="22"/>
      <c r="AD5" s="6"/>
    </row>
    <row r="6" spans="1:30" s="7" customFormat="1" ht="13.5" customHeight="1">
      <c r="A6" s="23" t="s">
        <v>10</v>
      </c>
      <c r="B6" s="23"/>
      <c r="C6" s="23"/>
      <c r="D6" s="23"/>
      <c r="E6" s="23"/>
      <c r="F6" s="23"/>
      <c r="G6" s="23"/>
      <c r="H6" s="9" t="s">
        <v>11</v>
      </c>
      <c r="I6" s="24" t="s">
        <v>12</v>
      </c>
      <c r="J6" s="24"/>
      <c r="K6" s="24"/>
      <c r="L6" s="24"/>
      <c r="M6" s="24"/>
      <c r="N6" s="24"/>
      <c r="O6" s="25" t="s">
        <v>13</v>
      </c>
      <c r="P6" s="25"/>
      <c r="Q6" s="25"/>
      <c r="R6" s="25"/>
      <c r="S6" s="26"/>
      <c r="T6" s="26"/>
      <c r="U6" s="9"/>
      <c r="V6" s="9"/>
      <c r="W6" s="9"/>
      <c r="X6" s="9"/>
      <c r="Y6" s="9"/>
      <c r="Z6" s="9"/>
      <c r="AA6" s="9"/>
      <c r="AB6" s="9"/>
      <c r="AC6" s="9"/>
      <c r="AD6" s="6"/>
    </row>
    <row r="7" spans="1:30" s="7" customFormat="1" ht="6" customHeight="1">
      <c r="A7" s="6"/>
      <c r="B7" s="6"/>
      <c r="C7" s="6"/>
      <c r="D7" s="6"/>
      <c r="E7" s="6"/>
      <c r="F7" s="6"/>
      <c r="G7" s="6"/>
      <c r="H7" s="27"/>
      <c r="I7" s="27"/>
      <c r="J7" s="27"/>
      <c r="K7" s="13"/>
      <c r="L7" s="13"/>
      <c r="M7" s="28"/>
      <c r="N7" s="28"/>
      <c r="O7" s="28"/>
      <c r="P7" s="28"/>
      <c r="Q7" s="28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6"/>
    </row>
    <row r="8" spans="1:30" s="7" customFormat="1" ht="15.75" customHeight="1">
      <c r="A8" s="6"/>
      <c r="B8" s="6"/>
      <c r="C8" s="6"/>
      <c r="D8" s="6"/>
      <c r="E8" s="6"/>
      <c r="F8" s="6"/>
      <c r="G8" s="29"/>
      <c r="H8" s="29" t="s">
        <v>14</v>
      </c>
      <c r="I8" s="23" t="s">
        <v>15</v>
      </c>
      <c r="J8" s="23"/>
      <c r="K8" s="23"/>
      <c r="L8" s="23"/>
      <c r="M8" s="29" t="s">
        <v>14</v>
      </c>
      <c r="N8" s="13"/>
      <c r="O8" s="23" t="s">
        <v>15</v>
      </c>
      <c r="P8" s="23"/>
      <c r="Q8" s="23"/>
      <c r="R8" s="2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6"/>
    </row>
    <row r="9" spans="1:30" s="7" customFormat="1" ht="3" customHeight="1">
      <c r="A9" s="6"/>
      <c r="B9" s="6"/>
      <c r="C9" s="6"/>
      <c r="D9" s="6"/>
      <c r="E9" s="6"/>
      <c r="F9" s="6"/>
      <c r="G9" s="29"/>
      <c r="H9" s="29"/>
      <c r="I9" s="6"/>
      <c r="J9" s="13"/>
      <c r="K9" s="13"/>
      <c r="L9" s="29"/>
      <c r="M9" s="13"/>
      <c r="N9" s="13"/>
      <c r="O9" s="29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6"/>
    </row>
    <row r="10" spans="1:30" s="36" customFormat="1" ht="48.75" customHeight="1">
      <c r="A10" s="30" t="s">
        <v>16</v>
      </c>
      <c r="B10" s="31" t="s">
        <v>17</v>
      </c>
      <c r="C10" s="31" t="s">
        <v>18</v>
      </c>
      <c r="D10" s="31" t="s">
        <v>19</v>
      </c>
      <c r="E10" s="31" t="s">
        <v>20</v>
      </c>
      <c r="F10" s="32" t="s">
        <v>21</v>
      </c>
      <c r="G10" s="32"/>
      <c r="H10" s="31" t="s">
        <v>22</v>
      </c>
      <c r="I10" s="31" t="s">
        <v>23</v>
      </c>
      <c r="J10" s="31" t="s">
        <v>24</v>
      </c>
      <c r="K10" s="31" t="s">
        <v>25</v>
      </c>
      <c r="L10" s="33" t="s">
        <v>26</v>
      </c>
      <c r="M10" s="33" t="s">
        <v>27</v>
      </c>
      <c r="N10" s="34"/>
      <c r="O10" s="32" t="s">
        <v>28</v>
      </c>
      <c r="P10" s="32"/>
      <c r="Q10" s="32" t="s">
        <v>29</v>
      </c>
      <c r="R10" s="35" t="s">
        <v>30</v>
      </c>
    </row>
    <row r="11" spans="1:30" s="36" customFormat="1" ht="73.5" customHeight="1">
      <c r="A11" s="37"/>
      <c r="B11" s="38"/>
      <c r="C11" s="38"/>
      <c r="D11" s="38"/>
      <c r="E11" s="38"/>
      <c r="F11" s="39" t="s">
        <v>31</v>
      </c>
      <c r="G11" s="39" t="s">
        <v>32</v>
      </c>
      <c r="H11" s="38"/>
      <c r="I11" s="38"/>
      <c r="J11" s="38"/>
      <c r="K11" s="38"/>
      <c r="L11" s="40"/>
      <c r="M11" s="40"/>
      <c r="N11" s="41"/>
      <c r="O11" s="39" t="s">
        <v>33</v>
      </c>
      <c r="P11" s="39" t="s">
        <v>34</v>
      </c>
      <c r="Q11" s="42"/>
      <c r="R11" s="43"/>
    </row>
    <row r="12" spans="1:30" ht="12.75" customHeight="1">
      <c r="A12" s="44" t="s">
        <v>35</v>
      </c>
      <c r="B12" s="45">
        <v>15</v>
      </c>
      <c r="C12" s="45"/>
      <c r="D12" s="45">
        <v>1</v>
      </c>
      <c r="E12" s="46">
        <v>8135</v>
      </c>
      <c r="F12" s="46"/>
      <c r="G12" s="46"/>
      <c r="H12" s="46">
        <f>E12*D12</f>
        <v>8135</v>
      </c>
      <c r="I12" s="46"/>
      <c r="J12" s="46">
        <f>E12*10%</f>
        <v>813.5</v>
      </c>
      <c r="K12" s="46">
        <f>E12*20%</f>
        <v>1627</v>
      </c>
      <c r="L12" s="46"/>
      <c r="M12" s="46">
        <f>SUM(H12:L12)</f>
        <v>10575.5</v>
      </c>
      <c r="N12" s="46"/>
      <c r="O12" s="46">
        <v>4067.5</v>
      </c>
      <c r="P12" s="46">
        <v>4067.5</v>
      </c>
      <c r="Q12" s="47">
        <f>M12+O12+P12</f>
        <v>18710.5</v>
      </c>
      <c r="R12" s="48">
        <f>Q12*9</f>
        <v>168394.5</v>
      </c>
    </row>
    <row r="13" spans="1:30" ht="24.75" customHeight="1">
      <c r="A13" s="50" t="s">
        <v>36</v>
      </c>
      <c r="B13" s="51">
        <v>15</v>
      </c>
      <c r="C13" s="51"/>
      <c r="D13" s="51">
        <v>1</v>
      </c>
      <c r="E13" s="46">
        <v>7728</v>
      </c>
      <c r="F13" s="52"/>
      <c r="G13" s="52"/>
      <c r="H13" s="52">
        <f t="shared" ref="H13:H22" si="0">SUM(E13:G13)</f>
        <v>7728</v>
      </c>
      <c r="I13" s="52"/>
      <c r="J13" s="46">
        <f>E13*10%</f>
        <v>772.80000000000007</v>
      </c>
      <c r="K13" s="46">
        <f>E13*30%</f>
        <v>2318.4</v>
      </c>
      <c r="L13" s="52"/>
      <c r="M13" s="46">
        <f t="shared" ref="M13:M22" si="1">SUM(H13:L13)</f>
        <v>10819.199999999999</v>
      </c>
      <c r="N13" s="52"/>
      <c r="O13" s="46">
        <v>3864</v>
      </c>
      <c r="P13" s="46">
        <v>3864</v>
      </c>
      <c r="Q13" s="47">
        <f t="shared" ref="Q13:Q22" si="2">M13+O13+P13</f>
        <v>18547.199999999997</v>
      </c>
      <c r="R13" s="48">
        <f t="shared" ref="R13:R22" si="3">Q13*9</f>
        <v>166924.79999999999</v>
      </c>
    </row>
    <row r="14" spans="1:30" ht="12.75" customHeight="1">
      <c r="A14" s="50" t="s">
        <v>37</v>
      </c>
      <c r="B14" s="51">
        <v>15</v>
      </c>
      <c r="C14" s="51"/>
      <c r="D14" s="51">
        <v>1</v>
      </c>
      <c r="E14" s="46">
        <v>7322</v>
      </c>
      <c r="F14" s="52"/>
      <c r="G14" s="52"/>
      <c r="H14" s="52">
        <f t="shared" si="0"/>
        <v>7322</v>
      </c>
      <c r="I14" s="52"/>
      <c r="J14" s="52"/>
      <c r="K14" s="52"/>
      <c r="L14" s="52"/>
      <c r="M14" s="46">
        <f t="shared" si="1"/>
        <v>7322</v>
      </c>
      <c r="N14" s="52"/>
      <c r="O14" s="46">
        <v>3661</v>
      </c>
      <c r="P14" s="46">
        <v>3661</v>
      </c>
      <c r="Q14" s="47">
        <f t="shared" si="2"/>
        <v>14644</v>
      </c>
      <c r="R14" s="48">
        <f t="shared" si="3"/>
        <v>131796</v>
      </c>
    </row>
    <row r="15" spans="1:30" ht="12.75" customHeight="1">
      <c r="A15" s="50" t="s">
        <v>38</v>
      </c>
      <c r="B15" s="51">
        <v>13</v>
      </c>
      <c r="C15" s="51"/>
      <c r="D15" s="51">
        <v>2</v>
      </c>
      <c r="E15" s="46">
        <v>7158</v>
      </c>
      <c r="F15" s="52"/>
      <c r="G15" s="52"/>
      <c r="H15" s="52">
        <f t="shared" si="0"/>
        <v>7158</v>
      </c>
      <c r="I15" s="52"/>
      <c r="J15" s="52"/>
      <c r="K15" s="46">
        <v>2863.2</v>
      </c>
      <c r="L15" s="52"/>
      <c r="M15" s="46">
        <f>H15*2+K15</f>
        <v>17179.2</v>
      </c>
      <c r="N15" s="52"/>
      <c r="O15" s="52">
        <v>3579</v>
      </c>
      <c r="P15" s="52">
        <v>3579</v>
      </c>
      <c r="Q15" s="47">
        <f t="shared" si="2"/>
        <v>24337.200000000001</v>
      </c>
      <c r="R15" s="48">
        <f t="shared" si="3"/>
        <v>219034.80000000002</v>
      </c>
    </row>
    <row r="16" spans="1:30" ht="12.75" customHeight="1">
      <c r="A16" s="50" t="s">
        <v>39</v>
      </c>
      <c r="B16" s="51">
        <v>10</v>
      </c>
      <c r="C16" s="51"/>
      <c r="D16" s="51">
        <v>1</v>
      </c>
      <c r="E16" s="46">
        <v>3826</v>
      </c>
      <c r="F16" s="52"/>
      <c r="G16" s="52"/>
      <c r="H16" s="52">
        <f>SUM(E16:G16)</f>
        <v>3826</v>
      </c>
      <c r="I16" s="52"/>
      <c r="J16" s="52"/>
      <c r="K16" s="46">
        <v>286.95</v>
      </c>
      <c r="L16" s="52"/>
      <c r="M16" s="46">
        <f t="shared" si="1"/>
        <v>4112.95</v>
      </c>
      <c r="N16" s="52"/>
      <c r="O16" s="52"/>
      <c r="P16" s="52"/>
      <c r="Q16" s="47">
        <f t="shared" si="2"/>
        <v>4112.95</v>
      </c>
      <c r="R16" s="48">
        <f t="shared" si="3"/>
        <v>37016.549999999996</v>
      </c>
    </row>
    <row r="17" spans="1:19" ht="12.75" customHeight="1">
      <c r="A17" s="50" t="s">
        <v>40</v>
      </c>
      <c r="B17" s="51">
        <v>8</v>
      </c>
      <c r="C17" s="51"/>
      <c r="D17" s="51">
        <v>1</v>
      </c>
      <c r="E17" s="52">
        <v>3447</v>
      </c>
      <c r="F17" s="52"/>
      <c r="G17" s="52"/>
      <c r="H17" s="52">
        <f>SUM(E17:G17)</f>
        <v>3447</v>
      </c>
      <c r="I17" s="52"/>
      <c r="J17" s="52"/>
      <c r="K17" s="52"/>
      <c r="L17" s="52"/>
      <c r="M17" s="46">
        <f t="shared" si="1"/>
        <v>3447</v>
      </c>
      <c r="N17" s="52"/>
      <c r="O17" s="52"/>
      <c r="P17" s="52">
        <v>1723.5</v>
      </c>
      <c r="Q17" s="47">
        <f t="shared" si="2"/>
        <v>5170.5</v>
      </c>
      <c r="R17" s="48">
        <f t="shared" si="3"/>
        <v>46534.5</v>
      </c>
    </row>
    <row r="18" spans="1:19" ht="25.5" customHeight="1">
      <c r="A18" s="50" t="s">
        <v>41</v>
      </c>
      <c r="B18" s="51">
        <v>7</v>
      </c>
      <c r="C18" s="51"/>
      <c r="D18" s="51">
        <v>2.75</v>
      </c>
      <c r="E18" s="52">
        <v>3237</v>
      </c>
      <c r="F18" s="52"/>
      <c r="G18" s="52"/>
      <c r="H18" s="52">
        <f>SUM(E18:G18)</f>
        <v>3237</v>
      </c>
      <c r="I18" s="52"/>
      <c r="J18" s="52"/>
      <c r="K18" s="52"/>
      <c r="L18" s="52"/>
      <c r="M18" s="46">
        <f>SUM(H18:L18)*2.75</f>
        <v>8901.75</v>
      </c>
      <c r="N18" s="52"/>
      <c r="O18" s="52"/>
      <c r="P18" s="52"/>
      <c r="Q18" s="47">
        <f t="shared" si="2"/>
        <v>8901.75</v>
      </c>
      <c r="R18" s="48">
        <f t="shared" si="3"/>
        <v>80115.75</v>
      </c>
    </row>
    <row r="19" spans="1:19" ht="12.75" customHeight="1">
      <c r="A19" s="50" t="s">
        <v>42</v>
      </c>
      <c r="B19" s="51">
        <v>6</v>
      </c>
      <c r="C19" s="51"/>
      <c r="D19" s="51">
        <v>1</v>
      </c>
      <c r="E19" s="52">
        <v>3048</v>
      </c>
      <c r="F19" s="52"/>
      <c r="G19" s="52"/>
      <c r="H19" s="52">
        <f t="shared" si="0"/>
        <v>3048</v>
      </c>
      <c r="I19" s="52"/>
      <c r="J19" s="52"/>
      <c r="K19" s="46">
        <f>E19*30%</f>
        <v>914.4</v>
      </c>
      <c r="L19" s="52"/>
      <c r="M19" s="46">
        <f t="shared" si="1"/>
        <v>3962.4</v>
      </c>
      <c r="N19" s="52"/>
      <c r="O19" s="52"/>
      <c r="P19" s="52"/>
      <c r="Q19" s="47">
        <f t="shared" si="2"/>
        <v>3962.4</v>
      </c>
      <c r="R19" s="48">
        <f t="shared" si="3"/>
        <v>35661.599999999999</v>
      </c>
    </row>
    <row r="20" spans="1:19" ht="22.5" customHeight="1">
      <c r="A20" s="50" t="s">
        <v>43</v>
      </c>
      <c r="B20" s="51">
        <v>2</v>
      </c>
      <c r="C20" s="51"/>
      <c r="D20" s="51">
        <v>8</v>
      </c>
      <c r="E20" s="52">
        <v>2291</v>
      </c>
      <c r="F20" s="52"/>
      <c r="G20" s="52"/>
      <c r="H20" s="52">
        <f>SUM(E20:G20)</f>
        <v>2291</v>
      </c>
      <c r="I20" s="52"/>
      <c r="J20" s="52"/>
      <c r="K20" s="52"/>
      <c r="L20" s="52">
        <f>H20*10%</f>
        <v>229.10000000000002</v>
      </c>
      <c r="M20" s="46">
        <f>SUM(H20:L20)*8</f>
        <v>20160.8</v>
      </c>
      <c r="N20" s="52"/>
      <c r="O20" s="52"/>
      <c r="P20" s="52"/>
      <c r="Q20" s="47">
        <f t="shared" si="2"/>
        <v>20160.8</v>
      </c>
      <c r="R20" s="48">
        <f t="shared" si="3"/>
        <v>181447.19999999998</v>
      </c>
    </row>
    <row r="21" spans="1:19" ht="12.75" customHeight="1">
      <c r="A21" s="50" t="s">
        <v>44</v>
      </c>
      <c r="B21" s="51">
        <v>6</v>
      </c>
      <c r="C21" s="51"/>
      <c r="D21" s="51">
        <v>0.5</v>
      </c>
      <c r="E21" s="52">
        <v>3048</v>
      </c>
      <c r="F21" s="52"/>
      <c r="G21" s="52"/>
      <c r="H21" s="52">
        <f t="shared" si="0"/>
        <v>3048</v>
      </c>
      <c r="I21" s="52"/>
      <c r="J21" s="52"/>
      <c r="K21" s="52"/>
      <c r="L21" s="52"/>
      <c r="M21" s="46">
        <f>SUM(H21:L21)*0.5</f>
        <v>1524</v>
      </c>
      <c r="N21" s="52"/>
      <c r="O21" s="52"/>
      <c r="P21" s="52"/>
      <c r="Q21" s="47">
        <f t="shared" si="2"/>
        <v>1524</v>
      </c>
      <c r="R21" s="48">
        <f t="shared" si="3"/>
        <v>13716</v>
      </c>
    </row>
    <row r="22" spans="1:19" ht="12.75" customHeight="1">
      <c r="A22" s="50" t="s">
        <v>45</v>
      </c>
      <c r="B22" s="51">
        <v>5</v>
      </c>
      <c r="C22" s="51"/>
      <c r="D22" s="51">
        <v>1</v>
      </c>
      <c r="E22" s="52">
        <v>2859</v>
      </c>
      <c r="F22" s="52"/>
      <c r="G22" s="52"/>
      <c r="H22" s="52">
        <f t="shared" si="0"/>
        <v>2859</v>
      </c>
      <c r="I22" s="52"/>
      <c r="J22" s="52"/>
      <c r="K22" s="52"/>
      <c r="L22" s="52"/>
      <c r="M22" s="46">
        <f t="shared" si="1"/>
        <v>2859</v>
      </c>
      <c r="N22" s="52"/>
      <c r="O22" s="52"/>
      <c r="P22" s="52"/>
      <c r="Q22" s="47">
        <f t="shared" si="2"/>
        <v>2859</v>
      </c>
      <c r="R22" s="48">
        <f t="shared" si="3"/>
        <v>25731</v>
      </c>
    </row>
    <row r="23" spans="1:19" ht="12.75" customHeight="1">
      <c r="A23" s="53" t="s">
        <v>46</v>
      </c>
      <c r="B23" s="54" t="s">
        <v>47</v>
      </c>
      <c r="C23" s="55"/>
      <c r="D23" s="55">
        <f t="shared" ref="D23:P23" si="4">SUM(D12:D22)</f>
        <v>20.25</v>
      </c>
      <c r="E23" s="55">
        <f t="shared" si="4"/>
        <v>52099</v>
      </c>
      <c r="F23" s="55">
        <f t="shared" si="4"/>
        <v>0</v>
      </c>
      <c r="G23" s="55">
        <f t="shared" si="4"/>
        <v>0</v>
      </c>
      <c r="H23" s="55">
        <f t="shared" si="4"/>
        <v>52099</v>
      </c>
      <c r="I23" s="55">
        <f t="shared" si="4"/>
        <v>0</v>
      </c>
      <c r="J23" s="55">
        <f t="shared" si="4"/>
        <v>1586.3000000000002</v>
      </c>
      <c r="K23" s="55">
        <f t="shared" si="4"/>
        <v>8009.95</v>
      </c>
      <c r="L23" s="55">
        <f t="shared" si="4"/>
        <v>229.10000000000002</v>
      </c>
      <c r="M23" s="55">
        <f t="shared" si="4"/>
        <v>90863.799999999988</v>
      </c>
      <c r="N23" s="55">
        <f t="shared" si="4"/>
        <v>0</v>
      </c>
      <c r="O23" s="55">
        <f t="shared" si="4"/>
        <v>15171.5</v>
      </c>
      <c r="P23" s="55">
        <f t="shared" si="4"/>
        <v>16895</v>
      </c>
      <c r="Q23" s="56">
        <f>SUM(Q12:Q22)</f>
        <v>122930.29999999999</v>
      </c>
      <c r="R23" s="57">
        <f>SUM(R12:R22)</f>
        <v>1106372.7</v>
      </c>
    </row>
    <row r="24" spans="1:19" s="59" customFormat="1" ht="12.75" customHeight="1">
      <c r="A24" s="53" t="s">
        <v>48</v>
      </c>
      <c r="B24" s="54" t="s">
        <v>49</v>
      </c>
      <c r="C24" s="58">
        <f t="shared" ref="C24:R24" si="5">SUM(C25:C28)</f>
        <v>618</v>
      </c>
      <c r="D24" s="55">
        <f t="shared" si="5"/>
        <v>25.75</v>
      </c>
      <c r="E24" s="55">
        <f t="shared" si="5"/>
        <v>26568</v>
      </c>
      <c r="F24" s="55">
        <f t="shared" si="5"/>
        <v>8446.75</v>
      </c>
      <c r="G24" s="55">
        <f t="shared" si="5"/>
        <v>6421.8899999999994</v>
      </c>
      <c r="H24" s="55">
        <f t="shared" si="5"/>
        <v>193460.30666666664</v>
      </c>
      <c r="I24" s="55">
        <f t="shared" si="5"/>
        <v>2195.12</v>
      </c>
      <c r="J24" s="55">
        <f t="shared" si="5"/>
        <v>1041.46</v>
      </c>
      <c r="K24" s="55">
        <f t="shared" si="5"/>
        <v>38855.379999999997</v>
      </c>
      <c r="L24" s="55">
        <f t="shared" si="5"/>
        <v>0</v>
      </c>
      <c r="M24" s="55">
        <f t="shared" si="5"/>
        <v>235552.26666666666</v>
      </c>
      <c r="N24" s="55">
        <f t="shared" si="5"/>
        <v>0</v>
      </c>
      <c r="O24" s="55">
        <f t="shared" si="5"/>
        <v>0</v>
      </c>
      <c r="P24" s="55">
        <f t="shared" si="5"/>
        <v>0</v>
      </c>
      <c r="Q24" s="55">
        <f t="shared" si="5"/>
        <v>235552.26666666666</v>
      </c>
      <c r="R24" s="57">
        <f t="shared" si="5"/>
        <v>2119970.4000000004</v>
      </c>
    </row>
    <row r="25" spans="1:19" s="59" customFormat="1" ht="14.25" customHeight="1">
      <c r="A25" s="50" t="s">
        <v>50</v>
      </c>
      <c r="B25" s="60" t="s">
        <v>51</v>
      </c>
      <c r="C25" s="61">
        <v>146</v>
      </c>
      <c r="D25" s="62">
        <f>C25/24</f>
        <v>6.083333333333333</v>
      </c>
      <c r="E25" s="62">
        <v>4969</v>
      </c>
      <c r="F25" s="62">
        <v>745.35</v>
      </c>
      <c r="G25" s="62"/>
      <c r="H25" s="52">
        <f>E25*D25+F25+G25</f>
        <v>30973.433333333331</v>
      </c>
      <c r="I25" s="62"/>
      <c r="J25" s="62">
        <v>124.23</v>
      </c>
      <c r="K25" s="62">
        <f>8020.79+2360.28-1573.52-2360.28</f>
        <v>6447.2699999999986</v>
      </c>
      <c r="L25" s="62"/>
      <c r="M25" s="52">
        <f>SUM(H25:L25)</f>
        <v>37544.933333333327</v>
      </c>
      <c r="N25" s="62">
        <f>N39+N40+N41+N42+N43</f>
        <v>0</v>
      </c>
      <c r="O25" s="62">
        <f>O39+O40+O41+O42+O43</f>
        <v>0</v>
      </c>
      <c r="P25" s="62">
        <f>P39+P40+P41+P42+P43</f>
        <v>0</v>
      </c>
      <c r="Q25" s="52">
        <f>L25+M25+N25+O25+P25</f>
        <v>37544.933333333327</v>
      </c>
      <c r="R25" s="48">
        <f>Q25*9</f>
        <v>337904.39999999997</v>
      </c>
    </row>
    <row r="26" spans="1:19" s="59" customFormat="1" ht="12.75" customHeight="1">
      <c r="A26" s="50" t="s">
        <v>50</v>
      </c>
      <c r="B26" s="60" t="s">
        <v>52</v>
      </c>
      <c r="C26" s="61">
        <v>146</v>
      </c>
      <c r="D26" s="62">
        <f>C26/24</f>
        <v>6.083333333333333</v>
      </c>
      <c r="E26" s="62">
        <v>5793</v>
      </c>
      <c r="F26" s="62"/>
      <c r="G26" s="62">
        <v>1665.49</v>
      </c>
      <c r="H26" s="52">
        <f>E26*D26+F26+G26</f>
        <v>36906.239999999998</v>
      </c>
      <c r="I26" s="62"/>
      <c r="J26" s="62">
        <v>917.23</v>
      </c>
      <c r="K26" s="62">
        <v>4945.7700000000004</v>
      </c>
      <c r="L26" s="62"/>
      <c r="M26" s="52">
        <f>SUM(H26:L26)</f>
        <v>42769.240000000005</v>
      </c>
      <c r="N26" s="62">
        <v>0</v>
      </c>
      <c r="O26" s="62">
        <v>0</v>
      </c>
      <c r="P26" s="62">
        <v>0</v>
      </c>
      <c r="Q26" s="52">
        <f>L26+M26+N26+O26+P26</f>
        <v>42769.240000000005</v>
      </c>
      <c r="R26" s="48">
        <f>Q26*9</f>
        <v>384923.16000000003</v>
      </c>
    </row>
    <row r="27" spans="1:19" s="59" customFormat="1" ht="12.75" customHeight="1">
      <c r="A27" s="50" t="s">
        <v>50</v>
      </c>
      <c r="B27" s="63" t="s">
        <v>53</v>
      </c>
      <c r="C27" s="64">
        <v>70</v>
      </c>
      <c r="D27" s="62">
        <f>C27/24</f>
        <v>2.9166666666666665</v>
      </c>
      <c r="E27" s="65">
        <v>7158</v>
      </c>
      <c r="F27" s="65">
        <v>1431.6</v>
      </c>
      <c r="G27" s="62"/>
      <c r="H27" s="52">
        <f>E27*D27+F27+G27</f>
        <v>22309.1</v>
      </c>
      <c r="I27" s="65">
        <v>2195.12</v>
      </c>
      <c r="J27" s="65"/>
      <c r="K27" s="62">
        <f>6692.73-3400.05+3400.05</f>
        <v>6692.73</v>
      </c>
      <c r="L27" s="65"/>
      <c r="M27" s="52">
        <f>SUM(H27:L27)</f>
        <v>31196.949999999997</v>
      </c>
      <c r="N27" s="65"/>
      <c r="O27" s="65"/>
      <c r="P27" s="65"/>
      <c r="Q27" s="52">
        <f>L27+M27+N27+O27+P27</f>
        <v>31196.949999999997</v>
      </c>
      <c r="R27" s="48">
        <f>Q27*9</f>
        <v>280772.55</v>
      </c>
    </row>
    <row r="28" spans="1:19" s="36" customFormat="1" ht="12.75" customHeight="1">
      <c r="A28" s="66" t="s">
        <v>50</v>
      </c>
      <c r="B28" s="63" t="s">
        <v>54</v>
      </c>
      <c r="C28" s="64">
        <v>256</v>
      </c>
      <c r="D28" s="65">
        <f>C28/24</f>
        <v>10.666666666666666</v>
      </c>
      <c r="E28" s="65">
        <v>8648</v>
      </c>
      <c r="F28" s="65">
        <v>6269.8</v>
      </c>
      <c r="G28" s="67">
        <v>4756.3999999999996</v>
      </c>
      <c r="H28" s="68">
        <f>E28*D28+F28+G28</f>
        <v>103271.53333333333</v>
      </c>
      <c r="I28" s="65"/>
      <c r="J28" s="65"/>
      <c r="K28" s="67">
        <v>20769.61</v>
      </c>
      <c r="L28" s="65"/>
      <c r="M28" s="68">
        <f>SUM(H28:L28)</f>
        <v>124041.14333333333</v>
      </c>
      <c r="N28" s="65">
        <f>SUM(N44:N55)</f>
        <v>0</v>
      </c>
      <c r="O28" s="65">
        <f>SUM(O44:O55)</f>
        <v>0</v>
      </c>
      <c r="P28" s="65">
        <f>SUM(P44:P55)</f>
        <v>0</v>
      </c>
      <c r="Q28" s="68">
        <f>L28+M28+N28+O28+P28</f>
        <v>124041.14333333333</v>
      </c>
      <c r="R28" s="48">
        <f>Q28*9</f>
        <v>1116370.29</v>
      </c>
    </row>
    <row r="29" spans="1:19" s="72" customFormat="1" ht="12.75" customHeight="1">
      <c r="A29" s="69" t="s">
        <v>55</v>
      </c>
      <c r="B29" s="70"/>
      <c r="C29" s="70"/>
      <c r="D29" s="71">
        <f>D23+D24</f>
        <v>46</v>
      </c>
      <c r="E29" s="71">
        <f t="shared" ref="E29:Q29" si="6">E23+E24</f>
        <v>78667</v>
      </c>
      <c r="F29" s="71">
        <f t="shared" si="6"/>
        <v>8446.75</v>
      </c>
      <c r="G29" s="71">
        <f t="shared" si="6"/>
        <v>6421.8899999999994</v>
      </c>
      <c r="H29" s="71">
        <f t="shared" si="6"/>
        <v>245559.30666666664</v>
      </c>
      <c r="I29" s="71">
        <f t="shared" si="6"/>
        <v>2195.12</v>
      </c>
      <c r="J29" s="71">
        <f t="shared" si="6"/>
        <v>2627.76</v>
      </c>
      <c r="K29" s="71">
        <f t="shared" si="6"/>
        <v>46865.329999999994</v>
      </c>
      <c r="L29" s="71">
        <f>L23+L24</f>
        <v>229.10000000000002</v>
      </c>
      <c r="M29" s="71">
        <f t="shared" si="6"/>
        <v>326416.06666666665</v>
      </c>
      <c r="N29" s="71">
        <f t="shared" si="6"/>
        <v>0</v>
      </c>
      <c r="O29" s="71">
        <f t="shared" si="6"/>
        <v>15171.5</v>
      </c>
      <c r="P29" s="71">
        <f t="shared" si="6"/>
        <v>16895</v>
      </c>
      <c r="Q29" s="71">
        <f t="shared" si="6"/>
        <v>358482.56666666665</v>
      </c>
      <c r="R29" s="71">
        <f>R23+R24</f>
        <v>3226343.1000000006</v>
      </c>
    </row>
    <row r="30" spans="1:19" s="76" customFormat="1" ht="12.75" customHeight="1">
      <c r="A30" s="73"/>
      <c r="B30" s="73"/>
      <c r="C30" s="73"/>
      <c r="D30" s="74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5"/>
      <c r="R30" s="75"/>
    </row>
    <row r="31" spans="1:19" ht="12.75" customHeight="1">
      <c r="A31" s="77" t="s">
        <v>56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6"/>
    </row>
    <row r="32" spans="1:19" ht="12.75" customHeight="1">
      <c r="A32" s="78"/>
      <c r="B32" s="78"/>
      <c r="C32" s="78"/>
      <c r="D32" s="78" t="s">
        <v>14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ht="12.75" customHeight="1">
      <c r="A33" s="79" t="s">
        <v>57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59"/>
    </row>
    <row r="34" spans="1:19" ht="12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9" ht="38.25" customHeight="1"/>
    <row r="38" spans="1:19" ht="12.75" customHeight="1">
      <c r="A38" s="80"/>
      <c r="B38" s="81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9" ht="14.25" customHeight="1">
      <c r="A39" s="80"/>
      <c r="B39" s="81"/>
      <c r="C39" s="81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9" ht="12.75" customHeight="1">
      <c r="A40" s="80"/>
      <c r="B40" s="81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9" ht="12.75" customHeight="1">
      <c r="A41" s="80"/>
      <c r="B41" s="81"/>
      <c r="C41" s="81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9" ht="12.75" customHeight="1">
      <c r="A42" s="80"/>
      <c r="B42" s="81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9" ht="12.75" customHeight="1">
      <c r="A43" s="80"/>
      <c r="B43" s="81"/>
      <c r="C43" s="81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9" ht="12.75" customHeight="1">
      <c r="A44" s="80"/>
      <c r="B44" s="81"/>
      <c r="C44" s="81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9" ht="12.75" customHeight="1">
      <c r="A45" s="80"/>
      <c r="B45" s="81"/>
      <c r="C45" s="81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9" ht="12.75" customHeight="1">
      <c r="A46" s="80"/>
      <c r="B46" s="81"/>
      <c r="C46" s="8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9" ht="12.75" customHeight="1">
      <c r="A47" s="80"/>
      <c r="B47" s="81"/>
      <c r="C47" s="81"/>
      <c r="D47" s="82"/>
      <c r="E47" s="83"/>
      <c r="F47" s="83"/>
      <c r="G47" s="83"/>
      <c r="H47" s="83"/>
      <c r="I47" s="83"/>
      <c r="J47" s="83"/>
      <c r="K47" s="83"/>
      <c r="L47" s="82"/>
      <c r="M47" s="83"/>
      <c r="N47" s="82"/>
      <c r="O47" s="83"/>
      <c r="P47" s="82"/>
      <c r="Q47" s="83"/>
      <c r="R47" s="83"/>
    </row>
    <row r="48" spans="1:19" ht="12.75" customHeight="1">
      <c r="A48" s="80"/>
      <c r="B48" s="81"/>
      <c r="C48" s="81"/>
      <c r="D48" s="82"/>
      <c r="E48" s="83"/>
      <c r="F48" s="83"/>
      <c r="G48" s="83"/>
      <c r="H48" s="83"/>
      <c r="I48" s="83"/>
      <c r="J48" s="83"/>
      <c r="K48" s="83"/>
      <c r="L48" s="82"/>
      <c r="M48" s="83"/>
      <c r="N48" s="82"/>
      <c r="O48" s="83"/>
      <c r="P48" s="82"/>
      <c r="Q48" s="83"/>
      <c r="R48" s="83"/>
    </row>
    <row r="49" spans="1:18" ht="12.75" customHeight="1">
      <c r="A49" s="80"/>
      <c r="B49" s="81"/>
      <c r="C49" s="81"/>
      <c r="D49" s="82"/>
      <c r="E49" s="83"/>
      <c r="F49" s="83"/>
      <c r="G49" s="83"/>
      <c r="H49" s="83"/>
      <c r="I49" s="83"/>
      <c r="J49" s="83"/>
      <c r="K49" s="83"/>
      <c r="L49" s="82"/>
      <c r="M49" s="83"/>
      <c r="N49" s="82"/>
      <c r="O49" s="83"/>
      <c r="P49" s="82"/>
      <c r="Q49" s="83"/>
      <c r="R49" s="83"/>
    </row>
    <row r="50" spans="1:18" ht="12.75" customHeight="1">
      <c r="A50" s="80"/>
      <c r="B50" s="81"/>
      <c r="C50" s="81"/>
      <c r="D50" s="82"/>
      <c r="E50" s="83"/>
      <c r="F50" s="83"/>
      <c r="G50" s="83"/>
      <c r="H50" s="83"/>
      <c r="I50" s="83"/>
      <c r="J50" s="83"/>
      <c r="K50" s="83"/>
      <c r="L50" s="82"/>
      <c r="M50" s="83"/>
      <c r="N50" s="82"/>
      <c r="O50" s="83"/>
      <c r="P50" s="82"/>
      <c r="Q50" s="83"/>
      <c r="R50" s="83"/>
    </row>
    <row r="51" spans="1:18" ht="12.75" customHeight="1">
      <c r="A51" s="80"/>
      <c r="B51" s="81"/>
      <c r="C51" s="81"/>
      <c r="D51" s="82"/>
      <c r="E51" s="83"/>
      <c r="F51" s="83"/>
      <c r="G51" s="83"/>
      <c r="H51" s="83"/>
      <c r="I51" s="83"/>
      <c r="J51" s="83"/>
      <c r="K51" s="83"/>
      <c r="L51" s="82"/>
      <c r="M51" s="83"/>
      <c r="N51" s="82"/>
      <c r="O51" s="83"/>
      <c r="P51" s="82"/>
      <c r="Q51" s="83"/>
      <c r="R51" s="83"/>
    </row>
    <row r="52" spans="1:18" ht="12.75" customHeight="1">
      <c r="A52" s="80"/>
      <c r="B52" s="81"/>
      <c r="C52" s="81"/>
      <c r="D52" s="82"/>
      <c r="E52" s="83"/>
      <c r="F52" s="83"/>
      <c r="G52" s="83"/>
      <c r="H52" s="83"/>
      <c r="I52" s="83"/>
      <c r="J52" s="83"/>
      <c r="K52" s="83"/>
      <c r="L52" s="82"/>
      <c r="M52" s="83"/>
      <c r="N52" s="82"/>
      <c r="O52" s="83"/>
      <c r="P52" s="82"/>
      <c r="Q52" s="83"/>
      <c r="R52" s="83"/>
    </row>
    <row r="53" spans="1:18" ht="12.75" customHeight="1">
      <c r="A53" s="80"/>
      <c r="B53" s="81"/>
      <c r="C53" s="81"/>
      <c r="D53" s="82"/>
      <c r="E53" s="83"/>
      <c r="F53" s="83"/>
      <c r="G53" s="83"/>
      <c r="H53" s="83"/>
      <c r="I53" s="83"/>
      <c r="J53" s="83"/>
      <c r="K53" s="83"/>
      <c r="L53" s="82"/>
      <c r="M53" s="83"/>
      <c r="N53" s="82"/>
      <c r="O53" s="83"/>
      <c r="P53" s="82"/>
      <c r="Q53" s="83"/>
      <c r="R53" s="83"/>
    </row>
    <row r="54" spans="1:18" ht="12.75" customHeight="1">
      <c r="A54" s="80"/>
      <c r="B54" s="81"/>
      <c r="C54" s="81"/>
      <c r="D54" s="82"/>
      <c r="E54" s="83"/>
      <c r="F54" s="83"/>
      <c r="G54" s="83"/>
      <c r="H54" s="83"/>
      <c r="I54" s="83"/>
      <c r="J54" s="83"/>
      <c r="K54" s="83"/>
      <c r="L54" s="82"/>
      <c r="M54" s="83"/>
      <c r="N54" s="82"/>
      <c r="O54" s="83"/>
      <c r="P54" s="82"/>
      <c r="Q54" s="83"/>
      <c r="R54" s="83"/>
    </row>
    <row r="55" spans="1:18" ht="12.75" customHeight="1">
      <c r="A55" s="80"/>
      <c r="B55" s="81"/>
      <c r="C55" s="81"/>
      <c r="D55" s="82"/>
      <c r="E55" s="83"/>
      <c r="F55" s="83"/>
      <c r="G55" s="83"/>
      <c r="H55" s="83"/>
      <c r="I55" s="83"/>
      <c r="J55" s="83"/>
      <c r="K55" s="83"/>
      <c r="L55" s="82"/>
      <c r="M55" s="83"/>
      <c r="N55" s="82"/>
      <c r="O55" s="82"/>
      <c r="P55" s="82"/>
      <c r="Q55" s="83"/>
      <c r="R55" s="83"/>
    </row>
    <row r="56" spans="1:18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4"/>
      <c r="R56" s="80"/>
    </row>
    <row r="57" spans="1:18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</sheetData>
  <mergeCells count="43">
    <mergeCell ref="E10:E11"/>
    <mergeCell ref="C10:C11"/>
    <mergeCell ref="A33:R33"/>
    <mergeCell ref="O5:R5"/>
    <mergeCell ref="O3:R3"/>
    <mergeCell ref="M7:Q7"/>
    <mergeCell ref="L10:L11"/>
    <mergeCell ref="I8:L8"/>
    <mergeCell ref="H10:H11"/>
    <mergeCell ref="A10:A11"/>
    <mergeCell ref="I10:I11"/>
    <mergeCell ref="O6:R6"/>
    <mergeCell ref="R10:R11"/>
    <mergeCell ref="A5:G5"/>
    <mergeCell ref="A31:R31"/>
    <mergeCell ref="J10:J11"/>
    <mergeCell ref="O10:P10"/>
    <mergeCell ref="O8:R8"/>
    <mergeCell ref="Q10:Q11"/>
    <mergeCell ref="K10:K11"/>
    <mergeCell ref="M10:M11"/>
    <mergeCell ref="F10:G10"/>
    <mergeCell ref="I6:N6"/>
    <mergeCell ref="N10:N11"/>
    <mergeCell ref="A6:G6"/>
    <mergeCell ref="H7:J7"/>
    <mergeCell ref="B10:B11"/>
    <mergeCell ref="D10:D11"/>
    <mergeCell ref="U2:AC2"/>
    <mergeCell ref="U4:AC4"/>
    <mergeCell ref="I2:N2"/>
    <mergeCell ref="I3:N3"/>
    <mergeCell ref="A1:G1"/>
    <mergeCell ref="A2:G3"/>
    <mergeCell ref="O2:R2"/>
    <mergeCell ref="O1:R1"/>
    <mergeCell ref="I1:N1"/>
    <mergeCell ref="U1:AC1"/>
    <mergeCell ref="U5:AC5"/>
    <mergeCell ref="I5:N5"/>
    <mergeCell ref="O4:P4"/>
    <mergeCell ref="I4:J4"/>
    <mergeCell ref="K4:L4"/>
  </mergeCells>
  <pageMargins left="0.12" right="0.2" top="0.14000000000000001" bottom="0.14000000000000001" header="0.14000000000000001" footer="0.14000000000000001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Штатний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2020-08-14T11:30:33Z</dcterms:modified>
  <cp:category/>
</cp:coreProperties>
</file>