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495" windowWidth="20775" windowHeight="9405"/>
  </bookViews>
  <sheets>
    <sheet name="Штатний" sheetId="1" r:id="rId1"/>
  </sheets>
  <calcPr calcId="124519"/>
</workbook>
</file>

<file path=xl/calcChain.xml><?xml version="1.0" encoding="utf-8"?>
<calcChain xmlns="http://schemas.openxmlformats.org/spreadsheetml/2006/main">
  <c r="P28" i="1"/>
  <c r="O28"/>
  <c r="N28"/>
  <c r="H28"/>
  <c r="M28" s="1"/>
  <c r="Q28" s="1"/>
  <c r="R28" s="1"/>
  <c r="D28"/>
  <c r="D27"/>
  <c r="H27" s="1"/>
  <c r="H26"/>
  <c r="M26" s="1"/>
  <c r="Q26" s="1"/>
  <c r="R26" s="1"/>
  <c r="D26"/>
  <c r="P25"/>
  <c r="O25"/>
  <c r="N25"/>
  <c r="H25"/>
  <c r="M25" s="1"/>
  <c r="D25"/>
  <c r="P24"/>
  <c r="O24"/>
  <c r="N24"/>
  <c r="L24"/>
  <c r="K24"/>
  <c r="J24"/>
  <c r="I24"/>
  <c r="G24"/>
  <c r="F24"/>
  <c r="E24"/>
  <c r="D24"/>
  <c r="C24"/>
  <c r="N23"/>
  <c r="N29" s="1"/>
  <c r="I23"/>
  <c r="I29" s="1"/>
  <c r="G23"/>
  <c r="G29" s="1"/>
  <c r="F23"/>
  <c r="F29" s="1"/>
  <c r="E23"/>
  <c r="E29" s="1"/>
  <c r="D23"/>
  <c r="D29" s="1"/>
  <c r="H22"/>
  <c r="M22" s="1"/>
  <c r="Q22" s="1"/>
  <c r="R22" s="1"/>
  <c r="H21"/>
  <c r="M21" s="1"/>
  <c r="Q21" s="1"/>
  <c r="R21" s="1"/>
  <c r="L20"/>
  <c r="L23" s="1"/>
  <c r="L29" s="1"/>
  <c r="H20"/>
  <c r="M20" s="1"/>
  <c r="Q20" s="1"/>
  <c r="R20" s="1"/>
  <c r="K19"/>
  <c r="H19"/>
  <c r="M19" s="1"/>
  <c r="Q19" s="1"/>
  <c r="R19" s="1"/>
  <c r="H18"/>
  <c r="M18" s="1"/>
  <c r="Q18" s="1"/>
  <c r="R18" s="1"/>
  <c r="P17"/>
  <c r="M17"/>
  <c r="Q17" s="1"/>
  <c r="R17" s="1"/>
  <c r="H17"/>
  <c r="M16"/>
  <c r="Q16" s="1"/>
  <c r="R16" s="1"/>
  <c r="H16"/>
  <c r="P15"/>
  <c r="O15"/>
  <c r="M15"/>
  <c r="Q15" s="1"/>
  <c r="R15" s="1"/>
  <c r="H15"/>
  <c r="P14"/>
  <c r="O14"/>
  <c r="M14"/>
  <c r="Q14" s="1"/>
  <c r="R14" s="1"/>
  <c r="H14"/>
  <c r="P13"/>
  <c r="O13"/>
  <c r="K13"/>
  <c r="J13"/>
  <c r="M13" s="1"/>
  <c r="Q13" s="1"/>
  <c r="R13" s="1"/>
  <c r="H13"/>
  <c r="P12"/>
  <c r="P23" s="1"/>
  <c r="P29" s="1"/>
  <c r="O12"/>
  <c r="O23" s="1"/>
  <c r="O29" s="1"/>
  <c r="K12"/>
  <c r="K23" s="1"/>
  <c r="K29" s="1"/>
  <c r="J12"/>
  <c r="J23" s="1"/>
  <c r="J29" s="1"/>
  <c r="H12"/>
  <c r="H23" s="1"/>
  <c r="Q25" l="1"/>
  <c r="M24"/>
  <c r="M27"/>
  <c r="Q27" s="1"/>
  <c r="R27" s="1"/>
  <c r="H24"/>
  <c r="H29" s="1"/>
  <c r="M12"/>
  <c r="M23" l="1"/>
  <c r="M29" s="1"/>
  <c r="Q12"/>
  <c r="R25"/>
  <c r="R24" s="1"/>
  <c r="Q24"/>
  <c r="R12" l="1"/>
  <c r="R23" s="1"/>
  <c r="R29" s="1"/>
  <c r="Q23"/>
  <c r="Q29" s="1"/>
  <c r="I4" s="1"/>
  <c r="O4" s="1"/>
</calcChain>
</file>

<file path=xl/sharedStrings.xml><?xml version="1.0" encoding="utf-8"?>
<sst xmlns="http://schemas.openxmlformats.org/spreadsheetml/2006/main" count="67" uniqueCount="58">
  <si>
    <t>ПОГОДЖУЮ:</t>
  </si>
  <si>
    <t>ЗАТВЕРДЖУЮ</t>
  </si>
  <si>
    <t>штат в кількості 46 одиниць</t>
  </si>
  <si>
    <t>з місячним фондом заробітної пл.</t>
  </si>
  <si>
    <t>грн.</t>
  </si>
  <si>
    <t>Директор департаменту культури, молоді та спорту Полтавської міської ради</t>
  </si>
  <si>
    <t>Директор КЗ "Полтавська ДЮСШ №1"</t>
  </si>
  <si>
    <t>Адреса: Полтава вул.Духова  3/5</t>
  </si>
  <si>
    <t xml:space="preserve">                                                                                                            ___________              І.М. Кислов                                      </t>
  </si>
  <si>
    <t>___________Олена Ромас</t>
  </si>
  <si>
    <t>___________Олексій Полевой</t>
  </si>
  <si>
    <t>М.П.</t>
  </si>
  <si>
    <t>Назва посади</t>
  </si>
  <si>
    <t>Розряд</t>
  </si>
  <si>
    <t>Часи</t>
  </si>
  <si>
    <t>Кількість штатних одиниць</t>
  </si>
  <si>
    <t>Ставка з/п</t>
  </si>
  <si>
    <t>Підвищ ставки  з/п</t>
  </si>
  <si>
    <t>Ставка з/п з урах підвищ</t>
  </si>
  <si>
    <t>Надбавка за почесне звання</t>
  </si>
  <si>
    <t>Надбавка за спортивне звання</t>
  </si>
  <si>
    <t>Вислуга років</t>
  </si>
  <si>
    <t xml:space="preserve">Даплата за роб. з дизінфікуючими засобами </t>
  </si>
  <si>
    <t>Ставка з/п з урах підвищ допл і надб</t>
  </si>
  <si>
    <t>Надбавка</t>
  </si>
  <si>
    <t>Фонд з/п на міс.</t>
  </si>
  <si>
    <t>Спеіалізація</t>
  </si>
  <si>
    <t>Старш тренер</t>
  </si>
  <si>
    <t>Високі досягнення
(Член збірної команди)</t>
  </si>
  <si>
    <t>Складність та напруж в роботі</t>
  </si>
  <si>
    <t>Директор</t>
  </si>
  <si>
    <t>Заступник директора з навчально-тренувальної роботи</t>
  </si>
  <si>
    <t>Головний бухгалтер</t>
  </si>
  <si>
    <t>Лікар</t>
  </si>
  <si>
    <t>Завідувач господарства</t>
  </si>
  <si>
    <t>Робітник з комплексного обслуговування й ремонту будинків</t>
  </si>
  <si>
    <t>Медсестра</t>
  </si>
  <si>
    <t>Прибиральник виробничих приміщень</t>
  </si>
  <si>
    <t>Технік (електрик)</t>
  </si>
  <si>
    <t>Черговий спортивного залу</t>
  </si>
  <si>
    <t>Адмін.та обсл. персонал</t>
  </si>
  <si>
    <t>2-15</t>
  </si>
  <si>
    <t>Тренера</t>
  </si>
  <si>
    <t>11-14</t>
  </si>
  <si>
    <t>Тренер-викладач</t>
  </si>
  <si>
    <t>11</t>
  </si>
  <si>
    <t>12</t>
  </si>
  <si>
    <t>13</t>
  </si>
  <si>
    <t>14</t>
  </si>
  <si>
    <t>ВСЬОГО:</t>
  </si>
  <si>
    <t xml:space="preserve">       Заступник директора                                                                Лариса Бутко</t>
  </si>
  <si>
    <t xml:space="preserve">          В.о. головного бухгалтера                                                             Оксана Войченко</t>
  </si>
  <si>
    <t>ШТАТНИЙ РОЗПИС на 2021 рік</t>
  </si>
  <si>
    <t>з  08 лютого 2021 р.</t>
  </si>
  <si>
    <t>Назва установи КЗ "Полтавська ДЮСШ  №1"</t>
  </si>
  <si>
    <t>08 лютого 2021 року</t>
  </si>
  <si>
    <t>Фонд з/п на 11  міс.</t>
  </si>
  <si>
    <t>Інструктор методист</t>
  </si>
</sst>
</file>

<file path=xl/styles.xml><?xml version="1.0" encoding="utf-8"?>
<styleSheet xmlns="http://schemas.openxmlformats.org/spreadsheetml/2006/main">
  <numFmts count="1">
    <numFmt numFmtId="164" formatCode="0.00_ ;[Red]\-0.00\ "/>
  </numFmts>
  <fonts count="15">
    <font>
      <sz val="10"/>
      <color rgb="FF000000"/>
      <name val="Arial"/>
    </font>
    <font>
      <b/>
      <sz val="14"/>
      <name val="Times New Roman"/>
      <family val="1"/>
      <charset val="204"/>
    </font>
    <font>
      <b/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u/>
      <sz val="10"/>
      <name val="Arial"/>
    </font>
    <font>
      <sz val="8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 applyProtection="1"/>
    <xf numFmtId="49" fontId="1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14" xfId="0" applyFont="1" applyBorder="1" applyAlignment="1">
      <alignment wrapText="1"/>
    </xf>
    <xf numFmtId="0" fontId="9" fillId="0" borderId="15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49" fontId="11" fillId="0" borderId="15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49" fontId="9" fillId="0" borderId="15" xfId="0" applyNumberFormat="1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2" fontId="9" fillId="0" borderId="17" xfId="0" applyNumberFormat="1" applyFont="1" applyBorder="1"/>
    <xf numFmtId="164" fontId="9" fillId="0" borderId="17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wrapText="1"/>
    </xf>
    <xf numFmtId="0" fontId="11" fillId="0" borderId="19" xfId="0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20" xfId="0" applyFont="1" applyBorder="1" applyAlignment="1">
      <alignment wrapText="1"/>
    </xf>
    <xf numFmtId="2" fontId="12" fillId="0" borderId="20" xfId="0" applyNumberFormat="1" applyFont="1" applyBorder="1" applyAlignment="1">
      <alignment wrapText="1"/>
    </xf>
    <xf numFmtId="164" fontId="12" fillId="0" borderId="20" xfId="0" applyNumberFormat="1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2" fontId="14" fillId="0" borderId="0" xfId="0" applyNumberFormat="1" applyFont="1" applyBorder="1" applyAlignment="1">
      <alignment wrapText="1"/>
    </xf>
    <xf numFmtId="164" fontId="14" fillId="0" borderId="0" xfId="0" applyNumberFormat="1" applyFont="1" applyBorder="1" applyAlignment="1">
      <alignment wrapText="1"/>
    </xf>
    <xf numFmtId="164" fontId="4" fillId="0" borderId="0" xfId="0" applyNumberFormat="1" applyFont="1" applyBorder="1" applyAlignment="1">
      <alignment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left" vertical="center" wrapText="1"/>
    </xf>
    <xf numFmtId="164" fontId="9" fillId="0" borderId="1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7"/>
  <sheetViews>
    <sheetView tabSelected="1" topLeftCell="A10" workbookViewId="0">
      <selection activeCell="P38" sqref="P38"/>
    </sheetView>
  </sheetViews>
  <sheetFormatPr defaultColWidth="9.140625" defaultRowHeight="12.75" customHeight="1"/>
  <cols>
    <col min="1" max="1" width="26.85546875" style="21" customWidth="1"/>
    <col min="2" max="2" width="5.7109375" style="21" customWidth="1"/>
    <col min="3" max="3" width="6.28515625" style="21" customWidth="1"/>
    <col min="4" max="4" width="6.42578125" style="21" customWidth="1"/>
    <col min="5" max="6" width="8.7109375" style="21" customWidth="1"/>
    <col min="7" max="7" width="7.28515625" style="21" customWidth="1"/>
    <col min="8" max="8" width="9.28515625" style="21" customWidth="1"/>
    <col min="9" max="9" width="7.28515625" style="21" customWidth="1"/>
    <col min="10" max="10" width="7" style="21" customWidth="1"/>
    <col min="11" max="11" width="7.7109375" style="21" customWidth="1"/>
    <col min="12" max="12" width="6.42578125" style="21" customWidth="1"/>
    <col min="13" max="13" width="10.28515625" style="21" customWidth="1"/>
    <col min="14" max="14" width="4.85546875" style="21" hidden="1" customWidth="1"/>
    <col min="15" max="15" width="8.28515625" style="21" customWidth="1"/>
    <col min="16" max="16" width="7.28515625" style="21" customWidth="1"/>
    <col min="17" max="17" width="10" style="21" customWidth="1"/>
    <col min="18" max="18" width="9.85546875" style="21" customWidth="1"/>
    <col min="19" max="19" width="10.140625" style="21" customWidth="1"/>
    <col min="20" max="16384" width="9.140625" style="21"/>
  </cols>
  <sheetData>
    <row r="1" spans="1:30" s="3" customFormat="1" ht="18" customHeight="1">
      <c r="A1" s="78" t="s">
        <v>52</v>
      </c>
      <c r="B1" s="78"/>
      <c r="C1" s="78"/>
      <c r="D1" s="78"/>
      <c r="E1" s="78"/>
      <c r="F1" s="78"/>
      <c r="G1" s="78"/>
      <c r="H1" s="1"/>
      <c r="I1" s="80" t="s">
        <v>0</v>
      </c>
      <c r="J1" s="80"/>
      <c r="K1" s="80"/>
      <c r="L1" s="80"/>
      <c r="M1" s="80"/>
      <c r="N1" s="80"/>
      <c r="O1" s="80" t="s">
        <v>1</v>
      </c>
      <c r="P1" s="80"/>
      <c r="Q1" s="80"/>
      <c r="R1" s="80"/>
      <c r="S1" s="2"/>
      <c r="T1" s="2"/>
      <c r="U1" s="81"/>
      <c r="V1" s="81"/>
      <c r="W1" s="81"/>
      <c r="X1" s="81"/>
      <c r="Y1" s="81"/>
      <c r="Z1" s="81"/>
      <c r="AA1" s="81"/>
      <c r="AB1" s="81"/>
      <c r="AC1" s="81"/>
      <c r="AD1" s="11"/>
    </row>
    <row r="2" spans="1:30" s="3" customFormat="1" ht="12" customHeight="1">
      <c r="A2" s="79" t="s">
        <v>53</v>
      </c>
      <c r="B2" s="79"/>
      <c r="C2" s="79"/>
      <c r="D2" s="79"/>
      <c r="E2" s="79"/>
      <c r="F2" s="79"/>
      <c r="G2" s="79"/>
      <c r="H2" s="4"/>
      <c r="I2" s="59" t="s">
        <v>2</v>
      </c>
      <c r="J2" s="59"/>
      <c r="K2" s="59"/>
      <c r="L2" s="59"/>
      <c r="M2" s="59"/>
      <c r="N2" s="59"/>
      <c r="O2" s="59" t="s">
        <v>2</v>
      </c>
      <c r="P2" s="59"/>
      <c r="Q2" s="59"/>
      <c r="R2" s="59"/>
      <c r="S2" s="5"/>
      <c r="T2" s="5"/>
      <c r="U2" s="77"/>
      <c r="V2" s="77"/>
      <c r="W2" s="77"/>
      <c r="X2" s="77"/>
      <c r="Y2" s="77"/>
      <c r="Z2" s="77"/>
      <c r="AA2" s="77"/>
      <c r="AB2" s="77"/>
      <c r="AC2" s="77"/>
      <c r="AD2" s="11"/>
    </row>
    <row r="3" spans="1:30" s="3" customFormat="1" ht="12" customHeight="1">
      <c r="A3" s="79"/>
      <c r="B3" s="79"/>
      <c r="C3" s="79"/>
      <c r="D3" s="79"/>
      <c r="E3" s="79"/>
      <c r="F3" s="79"/>
      <c r="G3" s="79"/>
      <c r="H3" s="4"/>
      <c r="I3" s="59" t="s">
        <v>3</v>
      </c>
      <c r="J3" s="59"/>
      <c r="K3" s="59"/>
      <c r="L3" s="59"/>
      <c r="M3" s="59"/>
      <c r="N3" s="59"/>
      <c r="O3" s="59" t="s">
        <v>3</v>
      </c>
      <c r="P3" s="59"/>
      <c r="Q3" s="59"/>
      <c r="R3" s="59"/>
      <c r="S3" s="5"/>
      <c r="T3" s="5"/>
      <c r="U3" s="6"/>
      <c r="V3" s="6"/>
      <c r="W3" s="6"/>
      <c r="X3" s="6"/>
      <c r="Y3" s="6"/>
      <c r="Z3" s="6"/>
      <c r="AA3" s="6"/>
      <c r="AB3" s="6"/>
      <c r="AC3" s="6"/>
      <c r="AD3" s="11"/>
    </row>
    <row r="4" spans="1:30" s="3" customFormat="1" ht="27" customHeight="1">
      <c r="A4" s="4"/>
      <c r="B4" s="7"/>
      <c r="C4" s="7"/>
      <c r="D4" s="7"/>
      <c r="E4" s="7"/>
      <c r="F4" s="7"/>
      <c r="G4" s="7"/>
      <c r="H4" s="4"/>
      <c r="I4" s="83">
        <f>Q29</f>
        <v>468737.27000000008</v>
      </c>
      <c r="J4" s="83"/>
      <c r="K4" s="84" t="s">
        <v>4</v>
      </c>
      <c r="L4" s="84"/>
      <c r="M4" s="8"/>
      <c r="N4" s="8"/>
      <c r="O4" s="83">
        <f>I4</f>
        <v>468737.27000000008</v>
      </c>
      <c r="P4" s="83"/>
      <c r="Q4" s="9" t="s">
        <v>4</v>
      </c>
      <c r="R4" s="10"/>
      <c r="S4" s="2"/>
      <c r="T4" s="2"/>
      <c r="U4" s="77"/>
      <c r="V4" s="77"/>
      <c r="W4" s="77"/>
      <c r="X4" s="77"/>
      <c r="Y4" s="77"/>
      <c r="Z4" s="77"/>
      <c r="AA4" s="77"/>
      <c r="AB4" s="77"/>
      <c r="AC4" s="77"/>
      <c r="AD4" s="11"/>
    </row>
    <row r="5" spans="1:30" s="3" customFormat="1" ht="42" customHeight="1">
      <c r="A5" s="69" t="s">
        <v>54</v>
      </c>
      <c r="B5" s="69"/>
      <c r="C5" s="69"/>
      <c r="D5" s="69"/>
      <c r="E5" s="69"/>
      <c r="F5" s="69"/>
      <c r="G5" s="69"/>
      <c r="H5" s="4"/>
      <c r="I5" s="59" t="s">
        <v>5</v>
      </c>
      <c r="J5" s="59"/>
      <c r="K5" s="59"/>
      <c r="L5" s="59"/>
      <c r="M5" s="59"/>
      <c r="N5" s="59"/>
      <c r="O5" s="58" t="s">
        <v>6</v>
      </c>
      <c r="P5" s="58"/>
      <c r="Q5" s="58"/>
      <c r="R5" s="58"/>
      <c r="S5" s="5"/>
      <c r="T5" s="5"/>
      <c r="U5" s="82"/>
      <c r="V5" s="82"/>
      <c r="W5" s="82"/>
      <c r="X5" s="82"/>
      <c r="Y5" s="82"/>
      <c r="Z5" s="82"/>
      <c r="AA5" s="82"/>
      <c r="AB5" s="82"/>
      <c r="AC5" s="82"/>
      <c r="AD5" s="11"/>
    </row>
    <row r="6" spans="1:30" s="3" customFormat="1" ht="13.5" customHeight="1">
      <c r="A6" s="63" t="s">
        <v>7</v>
      </c>
      <c r="B6" s="63"/>
      <c r="C6" s="63"/>
      <c r="D6" s="63"/>
      <c r="E6" s="63"/>
      <c r="F6" s="63"/>
      <c r="G6" s="63"/>
      <c r="H6" s="4" t="s">
        <v>8</v>
      </c>
      <c r="I6" s="73" t="s">
        <v>9</v>
      </c>
      <c r="J6" s="73"/>
      <c r="K6" s="73"/>
      <c r="L6" s="73"/>
      <c r="M6" s="73"/>
      <c r="N6" s="73"/>
      <c r="O6" s="66" t="s">
        <v>10</v>
      </c>
      <c r="P6" s="66"/>
      <c r="Q6" s="66"/>
      <c r="R6" s="66"/>
      <c r="S6" s="12"/>
      <c r="T6" s="12"/>
      <c r="U6" s="4"/>
      <c r="V6" s="4"/>
      <c r="W6" s="4"/>
      <c r="X6" s="4"/>
      <c r="Y6" s="4"/>
      <c r="Z6" s="4"/>
      <c r="AA6" s="4"/>
      <c r="AB6" s="4"/>
      <c r="AC6" s="4"/>
      <c r="AD6" s="11"/>
    </row>
    <row r="7" spans="1:30" s="3" customFormat="1" ht="6" customHeight="1">
      <c r="A7" s="11"/>
      <c r="B7" s="11"/>
      <c r="C7" s="11"/>
      <c r="D7" s="11"/>
      <c r="E7" s="11"/>
      <c r="F7" s="11"/>
      <c r="G7" s="11"/>
      <c r="H7" s="76"/>
      <c r="I7" s="76"/>
      <c r="J7" s="76"/>
      <c r="K7" s="6"/>
      <c r="L7" s="6"/>
      <c r="M7" s="60"/>
      <c r="N7" s="60"/>
      <c r="O7" s="60"/>
      <c r="P7" s="60"/>
      <c r="Q7" s="60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11"/>
    </row>
    <row r="8" spans="1:30" s="3" customFormat="1" ht="15.75" customHeight="1">
      <c r="A8" s="11"/>
      <c r="B8" s="11"/>
      <c r="C8" s="11"/>
      <c r="D8" s="11"/>
      <c r="E8" s="11"/>
      <c r="F8" s="11"/>
      <c r="G8" s="13"/>
      <c r="H8" s="13" t="s">
        <v>11</v>
      </c>
      <c r="I8" s="63" t="s">
        <v>55</v>
      </c>
      <c r="J8" s="63"/>
      <c r="K8" s="63"/>
      <c r="L8" s="63"/>
      <c r="M8" s="13" t="s">
        <v>11</v>
      </c>
      <c r="N8" s="6"/>
      <c r="O8" s="63" t="s">
        <v>55</v>
      </c>
      <c r="P8" s="63"/>
      <c r="Q8" s="63"/>
      <c r="R8" s="63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11"/>
    </row>
    <row r="9" spans="1:30" s="3" customFormat="1" ht="3" customHeight="1">
      <c r="A9" s="11"/>
      <c r="B9" s="11"/>
      <c r="C9" s="11"/>
      <c r="D9" s="11"/>
      <c r="E9" s="11"/>
      <c r="F9" s="11"/>
      <c r="G9" s="13"/>
      <c r="H9" s="13"/>
      <c r="I9" s="11"/>
      <c r="J9" s="6"/>
      <c r="K9" s="6"/>
      <c r="L9" s="13"/>
      <c r="M9" s="6"/>
      <c r="N9" s="6"/>
      <c r="O9" s="13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11"/>
    </row>
    <row r="10" spans="1:30" s="14" customFormat="1" ht="48.75" customHeight="1">
      <c r="A10" s="64" t="s">
        <v>12</v>
      </c>
      <c r="B10" s="55" t="s">
        <v>13</v>
      </c>
      <c r="C10" s="55" t="s">
        <v>14</v>
      </c>
      <c r="D10" s="55" t="s">
        <v>15</v>
      </c>
      <c r="E10" s="55" t="s">
        <v>16</v>
      </c>
      <c r="F10" s="71" t="s">
        <v>17</v>
      </c>
      <c r="G10" s="71"/>
      <c r="H10" s="55" t="s">
        <v>18</v>
      </c>
      <c r="I10" s="55" t="s">
        <v>19</v>
      </c>
      <c r="J10" s="55" t="s">
        <v>20</v>
      </c>
      <c r="K10" s="55" t="s">
        <v>21</v>
      </c>
      <c r="L10" s="61" t="s">
        <v>22</v>
      </c>
      <c r="M10" s="61" t="s">
        <v>23</v>
      </c>
      <c r="N10" s="74"/>
      <c r="O10" s="71" t="s">
        <v>24</v>
      </c>
      <c r="P10" s="71"/>
      <c r="Q10" s="71" t="s">
        <v>25</v>
      </c>
      <c r="R10" s="67" t="s">
        <v>56</v>
      </c>
    </row>
    <row r="11" spans="1:30" s="14" customFormat="1" ht="73.5" customHeight="1">
      <c r="A11" s="65"/>
      <c r="B11" s="56"/>
      <c r="C11" s="56"/>
      <c r="D11" s="56"/>
      <c r="E11" s="56"/>
      <c r="F11" s="15" t="s">
        <v>26</v>
      </c>
      <c r="G11" s="15" t="s">
        <v>27</v>
      </c>
      <c r="H11" s="56"/>
      <c r="I11" s="56"/>
      <c r="J11" s="56"/>
      <c r="K11" s="56"/>
      <c r="L11" s="62"/>
      <c r="M11" s="62"/>
      <c r="N11" s="75"/>
      <c r="O11" s="15" t="s">
        <v>28</v>
      </c>
      <c r="P11" s="15" t="s">
        <v>29</v>
      </c>
      <c r="Q11" s="72"/>
      <c r="R11" s="68"/>
    </row>
    <row r="12" spans="1:30" ht="12.75" customHeight="1">
      <c r="A12" s="16" t="s">
        <v>30</v>
      </c>
      <c r="B12" s="17">
        <v>15</v>
      </c>
      <c r="C12" s="17"/>
      <c r="D12" s="17">
        <v>1</v>
      </c>
      <c r="E12" s="18">
        <v>10334</v>
      </c>
      <c r="F12" s="18"/>
      <c r="G12" s="18"/>
      <c r="H12" s="18">
        <f>E12*D12</f>
        <v>10334</v>
      </c>
      <c r="I12" s="18"/>
      <c r="J12" s="18">
        <f>E12*10%</f>
        <v>1033.4000000000001</v>
      </c>
      <c r="K12" s="18">
        <f>E12*20%</f>
        <v>2066.8000000000002</v>
      </c>
      <c r="L12" s="18"/>
      <c r="M12" s="18">
        <f>SUM(H12:L12)</f>
        <v>13434.2</v>
      </c>
      <c r="N12" s="18"/>
      <c r="O12" s="18">
        <f t="shared" ref="O12:O15" si="0">E12*50%</f>
        <v>5167</v>
      </c>
      <c r="P12" s="18">
        <f t="shared" ref="P12:P17" si="1">E12*50%</f>
        <v>5167</v>
      </c>
      <c r="Q12" s="19">
        <f>M12+O12+P12</f>
        <v>23768.2</v>
      </c>
      <c r="R12" s="20">
        <f>Q12*11</f>
        <v>261450.2</v>
      </c>
    </row>
    <row r="13" spans="1:30" ht="24.75" customHeight="1">
      <c r="A13" s="22" t="s">
        <v>31</v>
      </c>
      <c r="B13" s="23">
        <v>15</v>
      </c>
      <c r="C13" s="23"/>
      <c r="D13" s="23">
        <v>1</v>
      </c>
      <c r="E13" s="18">
        <v>9817</v>
      </c>
      <c r="F13" s="24"/>
      <c r="G13" s="24"/>
      <c r="H13" s="24">
        <f t="shared" ref="H13:H22" si="2">SUM(E13:G13)</f>
        <v>9817</v>
      </c>
      <c r="I13" s="24"/>
      <c r="J13" s="18">
        <f>E13*10%</f>
        <v>981.7</v>
      </c>
      <c r="K13" s="18">
        <f>E13*30%</f>
        <v>2945.1</v>
      </c>
      <c r="L13" s="24"/>
      <c r="M13" s="18">
        <f t="shared" ref="M13:M22" si="3">SUM(H13:L13)</f>
        <v>13743.800000000001</v>
      </c>
      <c r="N13" s="24"/>
      <c r="O13" s="18">
        <f t="shared" si="0"/>
        <v>4908.5</v>
      </c>
      <c r="P13" s="18">
        <f t="shared" si="1"/>
        <v>4908.5</v>
      </c>
      <c r="Q13" s="19">
        <f t="shared" ref="Q13:Q22" si="4">M13+O13+P13</f>
        <v>23560.800000000003</v>
      </c>
      <c r="R13" s="20">
        <f t="shared" ref="R13:R22" si="5">Q13*11</f>
        <v>259168.80000000005</v>
      </c>
    </row>
    <row r="14" spans="1:30" ht="12.75" customHeight="1">
      <c r="A14" s="22" t="s">
        <v>32</v>
      </c>
      <c r="B14" s="23">
        <v>15</v>
      </c>
      <c r="C14" s="23"/>
      <c r="D14" s="23">
        <v>1</v>
      </c>
      <c r="E14" s="18">
        <v>9301</v>
      </c>
      <c r="F14" s="24"/>
      <c r="G14" s="24"/>
      <c r="H14" s="24">
        <f t="shared" si="2"/>
        <v>9301</v>
      </c>
      <c r="I14" s="24"/>
      <c r="J14" s="24"/>
      <c r="K14" s="24"/>
      <c r="L14" s="24"/>
      <c r="M14" s="18">
        <f t="shared" si="3"/>
        <v>9301</v>
      </c>
      <c r="N14" s="24"/>
      <c r="O14" s="18">
        <f t="shared" si="0"/>
        <v>4650.5</v>
      </c>
      <c r="P14" s="18">
        <f t="shared" si="1"/>
        <v>4650.5</v>
      </c>
      <c r="Q14" s="19">
        <f t="shared" si="4"/>
        <v>18602</v>
      </c>
      <c r="R14" s="20">
        <f t="shared" si="5"/>
        <v>204622</v>
      </c>
    </row>
    <row r="15" spans="1:30" ht="12.75" customHeight="1">
      <c r="A15" s="22" t="s">
        <v>57</v>
      </c>
      <c r="B15" s="23">
        <v>13</v>
      </c>
      <c r="C15" s="23"/>
      <c r="D15" s="23">
        <v>2</v>
      </c>
      <c r="E15" s="18">
        <v>9092</v>
      </c>
      <c r="F15" s="24"/>
      <c r="G15" s="24"/>
      <c r="H15" s="24">
        <f t="shared" si="2"/>
        <v>9092</v>
      </c>
      <c r="I15" s="24"/>
      <c r="J15" s="24"/>
      <c r="K15" s="85">
        <v>3636.8</v>
      </c>
      <c r="L15" s="24"/>
      <c r="M15" s="18">
        <f>H15*2+K15</f>
        <v>21820.799999999999</v>
      </c>
      <c r="N15" s="24"/>
      <c r="O15" s="18">
        <f t="shared" si="0"/>
        <v>4546</v>
      </c>
      <c r="P15" s="18">
        <f t="shared" si="1"/>
        <v>4546</v>
      </c>
      <c r="Q15" s="19">
        <f t="shared" si="4"/>
        <v>30912.799999999999</v>
      </c>
      <c r="R15" s="20">
        <f t="shared" si="5"/>
        <v>340040.8</v>
      </c>
    </row>
    <row r="16" spans="1:30" ht="12.75" customHeight="1">
      <c r="A16" s="22" t="s">
        <v>33</v>
      </c>
      <c r="B16" s="23">
        <v>10</v>
      </c>
      <c r="C16" s="23"/>
      <c r="D16" s="23">
        <v>1</v>
      </c>
      <c r="E16" s="18">
        <v>4859</v>
      </c>
      <c r="F16" s="24"/>
      <c r="G16" s="24"/>
      <c r="H16" s="24">
        <f>SUM(E16:G16)</f>
        <v>4859</v>
      </c>
      <c r="I16" s="24"/>
      <c r="J16" s="24"/>
      <c r="K16" s="85">
        <v>1093.28</v>
      </c>
      <c r="L16" s="24"/>
      <c r="M16" s="18">
        <f t="shared" si="3"/>
        <v>5952.28</v>
      </c>
      <c r="N16" s="24"/>
      <c r="O16" s="24"/>
      <c r="P16" s="24"/>
      <c r="Q16" s="19">
        <f t="shared" si="4"/>
        <v>5952.28</v>
      </c>
      <c r="R16" s="20">
        <f t="shared" si="5"/>
        <v>65475.079999999994</v>
      </c>
    </row>
    <row r="17" spans="1:19" ht="12.75" customHeight="1">
      <c r="A17" s="22" t="s">
        <v>34</v>
      </c>
      <c r="B17" s="23">
        <v>8</v>
      </c>
      <c r="C17" s="23"/>
      <c r="D17" s="23">
        <v>1</v>
      </c>
      <c r="E17" s="24">
        <v>4379</v>
      </c>
      <c r="F17" s="24"/>
      <c r="G17" s="24"/>
      <c r="H17" s="24">
        <f>SUM(E17:G17)</f>
        <v>4379</v>
      </c>
      <c r="I17" s="24"/>
      <c r="J17" s="24"/>
      <c r="K17" s="24"/>
      <c r="L17" s="24"/>
      <c r="M17" s="18">
        <f t="shared" si="3"/>
        <v>4379</v>
      </c>
      <c r="N17" s="24"/>
      <c r="O17" s="24"/>
      <c r="P17" s="18">
        <f t="shared" si="1"/>
        <v>2189.5</v>
      </c>
      <c r="Q17" s="19">
        <f t="shared" si="4"/>
        <v>6568.5</v>
      </c>
      <c r="R17" s="20">
        <f t="shared" si="5"/>
        <v>72253.5</v>
      </c>
    </row>
    <row r="18" spans="1:19" ht="25.5" customHeight="1">
      <c r="A18" s="22" t="s">
        <v>35</v>
      </c>
      <c r="B18" s="23">
        <v>7</v>
      </c>
      <c r="C18" s="23"/>
      <c r="D18" s="23">
        <v>2.75</v>
      </c>
      <c r="E18" s="24">
        <v>4112</v>
      </c>
      <c r="F18" s="24"/>
      <c r="G18" s="24"/>
      <c r="H18" s="24">
        <f>SUM(E18:G18)</f>
        <v>4112</v>
      </c>
      <c r="I18" s="24"/>
      <c r="J18" s="24"/>
      <c r="K18" s="24"/>
      <c r="L18" s="24"/>
      <c r="M18" s="18">
        <f>SUM(H18:L18)*2.75</f>
        <v>11308</v>
      </c>
      <c r="N18" s="24"/>
      <c r="O18" s="24"/>
      <c r="P18" s="24"/>
      <c r="Q18" s="19">
        <f t="shared" si="4"/>
        <v>11308</v>
      </c>
      <c r="R18" s="20">
        <f t="shared" si="5"/>
        <v>124388</v>
      </c>
    </row>
    <row r="19" spans="1:19" ht="12.75" customHeight="1">
      <c r="A19" s="22" t="s">
        <v>36</v>
      </c>
      <c r="B19" s="23">
        <v>6</v>
      </c>
      <c r="C19" s="23"/>
      <c r="D19" s="23">
        <v>1</v>
      </c>
      <c r="E19" s="24">
        <v>3872</v>
      </c>
      <c r="F19" s="24"/>
      <c r="G19" s="24"/>
      <c r="H19" s="24">
        <f t="shared" si="2"/>
        <v>3872</v>
      </c>
      <c r="I19" s="24"/>
      <c r="J19" s="24"/>
      <c r="K19" s="18">
        <f>E19*30%</f>
        <v>1161.5999999999999</v>
      </c>
      <c r="L19" s="24"/>
      <c r="M19" s="18">
        <f t="shared" si="3"/>
        <v>5033.6000000000004</v>
      </c>
      <c r="N19" s="24"/>
      <c r="O19" s="24"/>
      <c r="P19" s="24"/>
      <c r="Q19" s="19">
        <f t="shared" si="4"/>
        <v>5033.6000000000004</v>
      </c>
      <c r="R19" s="20">
        <f t="shared" si="5"/>
        <v>55369.600000000006</v>
      </c>
    </row>
    <row r="20" spans="1:19" ht="22.5" customHeight="1">
      <c r="A20" s="22" t="s">
        <v>37</v>
      </c>
      <c r="B20" s="23">
        <v>2</v>
      </c>
      <c r="C20" s="23"/>
      <c r="D20" s="23">
        <v>8</v>
      </c>
      <c r="E20" s="24">
        <v>2910</v>
      </c>
      <c r="F20" s="24"/>
      <c r="G20" s="24"/>
      <c r="H20" s="24">
        <f>SUM(E20:G20)</f>
        <v>2910</v>
      </c>
      <c r="I20" s="24"/>
      <c r="J20" s="24"/>
      <c r="K20" s="24"/>
      <c r="L20" s="24">
        <f>H20*10%</f>
        <v>291</v>
      </c>
      <c r="M20" s="18">
        <f>SUM(H20:L20)*8</f>
        <v>25608</v>
      </c>
      <c r="N20" s="24"/>
      <c r="O20" s="24"/>
      <c r="P20" s="24"/>
      <c r="Q20" s="19">
        <f t="shared" si="4"/>
        <v>25608</v>
      </c>
      <c r="R20" s="20">
        <f t="shared" si="5"/>
        <v>281688</v>
      </c>
    </row>
    <row r="21" spans="1:19" ht="12.75" customHeight="1">
      <c r="A21" s="22" t="s">
        <v>38</v>
      </c>
      <c r="B21" s="23">
        <v>6</v>
      </c>
      <c r="C21" s="23"/>
      <c r="D21" s="23">
        <v>0.5</v>
      </c>
      <c r="E21" s="24">
        <v>3872</v>
      </c>
      <c r="F21" s="24"/>
      <c r="G21" s="24"/>
      <c r="H21" s="24">
        <f t="shared" si="2"/>
        <v>3872</v>
      </c>
      <c r="I21" s="24"/>
      <c r="J21" s="24"/>
      <c r="K21" s="24"/>
      <c r="L21" s="24"/>
      <c r="M21" s="18">
        <f>SUM(H21:L21)*0.5</f>
        <v>1936</v>
      </c>
      <c r="N21" s="24"/>
      <c r="O21" s="24"/>
      <c r="P21" s="24"/>
      <c r="Q21" s="19">
        <f t="shared" si="4"/>
        <v>1936</v>
      </c>
      <c r="R21" s="20">
        <f t="shared" si="5"/>
        <v>21296</v>
      </c>
    </row>
    <row r="22" spans="1:19" ht="12.75" customHeight="1">
      <c r="A22" s="22" t="s">
        <v>39</v>
      </c>
      <c r="B22" s="23">
        <v>5</v>
      </c>
      <c r="C22" s="23"/>
      <c r="D22" s="23">
        <v>1</v>
      </c>
      <c r="E22" s="24">
        <v>3631</v>
      </c>
      <c r="F22" s="24"/>
      <c r="G22" s="24"/>
      <c r="H22" s="24">
        <f t="shared" si="2"/>
        <v>3631</v>
      </c>
      <c r="I22" s="24"/>
      <c r="J22" s="24"/>
      <c r="K22" s="24"/>
      <c r="L22" s="24"/>
      <c r="M22" s="18">
        <f t="shared" si="3"/>
        <v>3631</v>
      </c>
      <c r="N22" s="24"/>
      <c r="O22" s="24"/>
      <c r="P22" s="24"/>
      <c r="Q22" s="19">
        <f t="shared" si="4"/>
        <v>3631</v>
      </c>
      <c r="R22" s="20">
        <f t="shared" si="5"/>
        <v>39941</v>
      </c>
    </row>
    <row r="23" spans="1:19" ht="12.75" customHeight="1">
      <c r="A23" s="25" t="s">
        <v>40</v>
      </c>
      <c r="B23" s="26" t="s">
        <v>41</v>
      </c>
      <c r="C23" s="27"/>
      <c r="D23" s="27">
        <f t="shared" ref="D23:P23" si="6">SUM(D12:D22)</f>
        <v>20.25</v>
      </c>
      <c r="E23" s="27">
        <f t="shared" si="6"/>
        <v>66179</v>
      </c>
      <c r="F23" s="27">
        <f t="shared" si="6"/>
        <v>0</v>
      </c>
      <c r="G23" s="27">
        <f t="shared" si="6"/>
        <v>0</v>
      </c>
      <c r="H23" s="27">
        <f t="shared" si="6"/>
        <v>66179</v>
      </c>
      <c r="I23" s="27">
        <f t="shared" si="6"/>
        <v>0</v>
      </c>
      <c r="J23" s="27">
        <f t="shared" si="6"/>
        <v>2015.1000000000001</v>
      </c>
      <c r="K23" s="27">
        <f t="shared" si="6"/>
        <v>10903.580000000002</v>
      </c>
      <c r="L23" s="27">
        <f t="shared" si="6"/>
        <v>291</v>
      </c>
      <c r="M23" s="27">
        <f t="shared" si="6"/>
        <v>116147.68000000001</v>
      </c>
      <c r="N23" s="27">
        <f t="shared" si="6"/>
        <v>0</v>
      </c>
      <c r="O23" s="27">
        <f t="shared" si="6"/>
        <v>19272</v>
      </c>
      <c r="P23" s="27">
        <f t="shared" si="6"/>
        <v>21461.5</v>
      </c>
      <c r="Q23" s="28">
        <f>SUM(Q12:Q22)</f>
        <v>156881.18</v>
      </c>
      <c r="R23" s="29">
        <f>SUM(R12:R22)</f>
        <v>1725692.9800000002</v>
      </c>
    </row>
    <row r="24" spans="1:19" s="31" customFormat="1" ht="12.75" customHeight="1">
      <c r="A24" s="25" t="s">
        <v>42</v>
      </c>
      <c r="B24" s="26" t="s">
        <v>43</v>
      </c>
      <c r="C24" s="30">
        <f t="shared" ref="C24:R24" si="7">SUM(C25:C28)</f>
        <v>642</v>
      </c>
      <c r="D24" s="27">
        <f t="shared" si="7"/>
        <v>26.75</v>
      </c>
      <c r="E24" s="27">
        <f t="shared" si="7"/>
        <v>33746</v>
      </c>
      <c r="F24" s="27">
        <f t="shared" si="7"/>
        <v>12381.5</v>
      </c>
      <c r="G24" s="27">
        <f t="shared" si="7"/>
        <v>8156.6299999999992</v>
      </c>
      <c r="H24" s="27">
        <f t="shared" si="7"/>
        <v>254434.13</v>
      </c>
      <c r="I24" s="27">
        <f t="shared" si="7"/>
        <v>2788.21</v>
      </c>
      <c r="J24" s="27">
        <f t="shared" si="7"/>
        <v>2598.21</v>
      </c>
      <c r="K24" s="27">
        <f t="shared" si="7"/>
        <v>52035.54</v>
      </c>
      <c r="L24" s="27">
        <f t="shared" si="7"/>
        <v>0</v>
      </c>
      <c r="M24" s="27">
        <f t="shared" si="7"/>
        <v>311856.09000000008</v>
      </c>
      <c r="N24" s="27">
        <f t="shared" si="7"/>
        <v>0</v>
      </c>
      <c r="O24" s="27">
        <f t="shared" si="7"/>
        <v>0</v>
      </c>
      <c r="P24" s="27">
        <f t="shared" si="7"/>
        <v>0</v>
      </c>
      <c r="Q24" s="27">
        <f t="shared" si="7"/>
        <v>311856.09000000008</v>
      </c>
      <c r="R24" s="29">
        <f t="shared" si="7"/>
        <v>3430416.99</v>
      </c>
    </row>
    <row r="25" spans="1:19" s="31" customFormat="1" ht="14.25" customHeight="1">
      <c r="A25" s="22" t="s">
        <v>44</v>
      </c>
      <c r="B25" s="32" t="s">
        <v>45</v>
      </c>
      <c r="C25" s="33">
        <v>146</v>
      </c>
      <c r="D25" s="34">
        <f>C25/24</f>
        <v>6.083333333333333</v>
      </c>
      <c r="E25" s="34">
        <v>6312</v>
      </c>
      <c r="F25" s="34">
        <v>946.8</v>
      </c>
      <c r="G25" s="34"/>
      <c r="H25" s="24">
        <f>E25*D25+F25+G25</f>
        <v>39344.800000000003</v>
      </c>
      <c r="I25" s="34"/>
      <c r="J25" s="34">
        <v>157.80000000000001</v>
      </c>
      <c r="K25" s="34">
        <v>8189.82</v>
      </c>
      <c r="L25" s="34"/>
      <c r="M25" s="24">
        <f>SUM(H25:L25)</f>
        <v>47692.420000000006</v>
      </c>
      <c r="N25" s="34">
        <f>N39+N40+N41+N42+N43</f>
        <v>0</v>
      </c>
      <c r="O25" s="34">
        <f>O39+O40+O41+O42+O43</f>
        <v>0</v>
      </c>
      <c r="P25" s="34">
        <f>P39+P40+P41+P42+P43</f>
        <v>0</v>
      </c>
      <c r="Q25" s="24">
        <f>L25+M25+N25+O25+P25</f>
        <v>47692.420000000006</v>
      </c>
      <c r="R25" s="20">
        <f>Q25*11</f>
        <v>524616.62000000011</v>
      </c>
    </row>
    <row r="26" spans="1:19" s="31" customFormat="1" ht="12.75" customHeight="1">
      <c r="A26" s="22" t="s">
        <v>44</v>
      </c>
      <c r="B26" s="32" t="s">
        <v>46</v>
      </c>
      <c r="C26" s="33">
        <v>172</v>
      </c>
      <c r="D26" s="34">
        <f>C26/24</f>
        <v>7.166666666666667</v>
      </c>
      <c r="E26" s="34">
        <v>7358</v>
      </c>
      <c r="F26" s="34">
        <v>1103.7</v>
      </c>
      <c r="G26" s="34">
        <v>2115.4299999999998</v>
      </c>
      <c r="H26" s="24">
        <f>E26*D26+F26+G26</f>
        <v>55951.463333333333</v>
      </c>
      <c r="I26" s="34"/>
      <c r="J26" s="34">
        <v>2440.41</v>
      </c>
      <c r="K26" s="34">
        <v>7756.55</v>
      </c>
      <c r="L26" s="34"/>
      <c r="M26" s="24">
        <f>SUM(H26:L26)</f>
        <v>66148.42333333334</v>
      </c>
      <c r="N26" s="34">
        <v>0</v>
      </c>
      <c r="O26" s="34">
        <v>0</v>
      </c>
      <c r="P26" s="34">
        <v>0</v>
      </c>
      <c r="Q26" s="24">
        <f>L26+M26+N26+O26+P26</f>
        <v>66148.42333333334</v>
      </c>
      <c r="R26" s="20">
        <f>Q26*11</f>
        <v>727632.65666666673</v>
      </c>
    </row>
    <row r="27" spans="1:19" s="31" customFormat="1" ht="12.75" customHeight="1">
      <c r="A27" s="22" t="s">
        <v>44</v>
      </c>
      <c r="B27" s="35" t="s">
        <v>47</v>
      </c>
      <c r="C27" s="36">
        <v>70</v>
      </c>
      <c r="D27" s="34">
        <f>C27/24</f>
        <v>2.9166666666666665</v>
      </c>
      <c r="E27" s="37">
        <v>9092</v>
      </c>
      <c r="F27" s="37">
        <v>1818.4</v>
      </c>
      <c r="G27" s="34"/>
      <c r="H27" s="24">
        <f>E27*D27+F27+G27</f>
        <v>28336.733333333334</v>
      </c>
      <c r="I27" s="37">
        <v>2788.21</v>
      </c>
      <c r="J27" s="37"/>
      <c r="K27" s="34">
        <v>8501.02</v>
      </c>
      <c r="L27" s="37"/>
      <c r="M27" s="24">
        <f>SUM(H27:L27)</f>
        <v>39625.963333333333</v>
      </c>
      <c r="N27" s="37"/>
      <c r="O27" s="37"/>
      <c r="P27" s="37"/>
      <c r="Q27" s="24">
        <f>L27+M27+N27+O27+P27</f>
        <v>39625.963333333333</v>
      </c>
      <c r="R27" s="20">
        <f>Q27*11</f>
        <v>435885.59666666668</v>
      </c>
    </row>
    <row r="28" spans="1:19" s="14" customFormat="1" ht="12.75" customHeight="1">
      <c r="A28" s="38" t="s">
        <v>44</v>
      </c>
      <c r="B28" s="35" t="s">
        <v>48</v>
      </c>
      <c r="C28" s="36">
        <v>254</v>
      </c>
      <c r="D28" s="37">
        <f>C28/24</f>
        <v>10.583333333333334</v>
      </c>
      <c r="E28" s="37">
        <v>10984</v>
      </c>
      <c r="F28" s="37">
        <v>8512.6</v>
      </c>
      <c r="G28" s="39">
        <v>6041.2</v>
      </c>
      <c r="H28" s="40">
        <f>E28*D28+F28+G28</f>
        <v>130801.13333333335</v>
      </c>
      <c r="I28" s="37"/>
      <c r="J28" s="37"/>
      <c r="K28" s="39">
        <v>27588.15</v>
      </c>
      <c r="L28" s="37"/>
      <c r="M28" s="40">
        <f>SUM(H28:L28)</f>
        <v>158389.28333333335</v>
      </c>
      <c r="N28" s="37">
        <f>SUM(N44:N55)</f>
        <v>0</v>
      </c>
      <c r="O28" s="37">
        <f>SUM(O44:O55)</f>
        <v>0</v>
      </c>
      <c r="P28" s="37">
        <f>SUM(P44:P55)</f>
        <v>0</v>
      </c>
      <c r="Q28" s="40">
        <f>L28+M28+N28+O28+P28</f>
        <v>158389.28333333335</v>
      </c>
      <c r="R28" s="20">
        <f>Q28*11</f>
        <v>1742282.1166666669</v>
      </c>
    </row>
    <row r="29" spans="1:19" s="44" customFormat="1" ht="12.75" customHeight="1">
      <c r="A29" s="41" t="s">
        <v>49</v>
      </c>
      <c r="B29" s="42"/>
      <c r="C29" s="42"/>
      <c r="D29" s="43">
        <f>D23+D24</f>
        <v>47</v>
      </c>
      <c r="E29" s="43">
        <f t="shared" ref="E29:Q29" si="8">E23+E24</f>
        <v>99925</v>
      </c>
      <c r="F29" s="43">
        <f t="shared" si="8"/>
        <v>12381.5</v>
      </c>
      <c r="G29" s="43">
        <f t="shared" si="8"/>
        <v>8156.6299999999992</v>
      </c>
      <c r="H29" s="43">
        <f t="shared" si="8"/>
        <v>320613.13</v>
      </c>
      <c r="I29" s="43">
        <f t="shared" si="8"/>
        <v>2788.21</v>
      </c>
      <c r="J29" s="43">
        <f t="shared" si="8"/>
        <v>4613.3100000000004</v>
      </c>
      <c r="K29" s="43">
        <f t="shared" si="8"/>
        <v>62939.12</v>
      </c>
      <c r="L29" s="43">
        <f>L23+L24</f>
        <v>291</v>
      </c>
      <c r="M29" s="43">
        <f t="shared" si="8"/>
        <v>428003.77000000008</v>
      </c>
      <c r="N29" s="43">
        <f t="shared" si="8"/>
        <v>0</v>
      </c>
      <c r="O29" s="43">
        <f t="shared" si="8"/>
        <v>19272</v>
      </c>
      <c r="P29" s="43">
        <f t="shared" si="8"/>
        <v>21461.5</v>
      </c>
      <c r="Q29" s="43">
        <f t="shared" si="8"/>
        <v>468737.27000000008</v>
      </c>
      <c r="R29" s="43">
        <f>R23+R24</f>
        <v>5156109.9700000007</v>
      </c>
    </row>
    <row r="30" spans="1:19" s="48" customFormat="1" ht="12.75" customHeight="1">
      <c r="A30" s="45"/>
      <c r="B30" s="45"/>
      <c r="C30" s="45"/>
      <c r="D30" s="46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7"/>
      <c r="R30" s="47"/>
    </row>
    <row r="31" spans="1:19" ht="12.75" customHeight="1">
      <c r="A31" s="70" t="s">
        <v>50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48"/>
    </row>
    <row r="32" spans="1:19" ht="12.75" customHeight="1">
      <c r="A32" s="86" t="s">
        <v>11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  <row r="33" spans="1:19" ht="12.75" customHeight="1">
      <c r="A33" s="57" t="s">
        <v>51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31"/>
    </row>
    <row r="34" spans="1:19" ht="12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</row>
    <row r="35" spans="1:19" ht="38.25" customHeight="1"/>
    <row r="38" spans="1:19" ht="12.75" customHeight="1">
      <c r="A38" s="50"/>
      <c r="B38" s="51"/>
      <c r="C38" s="51"/>
      <c r="D38" s="52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19" ht="14.25" customHeight="1">
      <c r="A39" s="50"/>
      <c r="B39" s="51"/>
      <c r="C39" s="51"/>
      <c r="D39" s="52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9" ht="12.75" customHeight="1">
      <c r="A40" s="50"/>
      <c r="B40" s="51"/>
      <c r="C40" s="51"/>
      <c r="D40" s="52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9" ht="12.75" customHeight="1">
      <c r="A41" s="50"/>
      <c r="B41" s="51"/>
      <c r="C41" s="51"/>
      <c r="D41" s="52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</row>
    <row r="42" spans="1:19" ht="12.75" customHeight="1">
      <c r="A42" s="50"/>
      <c r="B42" s="51"/>
      <c r="C42" s="51"/>
      <c r="D42" s="52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9" ht="12.75" customHeight="1">
      <c r="A43" s="50"/>
      <c r="B43" s="51"/>
      <c r="C43" s="51"/>
      <c r="D43" s="52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</row>
    <row r="44" spans="1:19" ht="12.75" customHeight="1">
      <c r="A44" s="50"/>
      <c r="B44" s="51"/>
      <c r="C44" s="51"/>
      <c r="D44" s="52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9" ht="12.75" customHeight="1">
      <c r="A45" s="50"/>
      <c r="B45" s="51"/>
      <c r="C45" s="51"/>
      <c r="D45" s="52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</row>
    <row r="46" spans="1:19" ht="12.75" customHeight="1">
      <c r="A46" s="50"/>
      <c r="B46" s="51"/>
      <c r="C46" s="51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</row>
    <row r="47" spans="1:19" ht="12.75" customHeight="1">
      <c r="A47" s="50"/>
      <c r="B47" s="51"/>
      <c r="C47" s="51"/>
      <c r="D47" s="52"/>
      <c r="E47" s="53"/>
      <c r="F47" s="53"/>
      <c r="G47" s="53"/>
      <c r="H47" s="53"/>
      <c r="I47" s="53"/>
      <c r="J47" s="53"/>
      <c r="K47" s="53"/>
      <c r="L47" s="52"/>
      <c r="M47" s="53"/>
      <c r="N47" s="52"/>
      <c r="O47" s="53"/>
      <c r="P47" s="52"/>
      <c r="Q47" s="53"/>
      <c r="R47" s="53"/>
    </row>
    <row r="48" spans="1:19" ht="12.75" customHeight="1">
      <c r="A48" s="50"/>
      <c r="B48" s="51"/>
      <c r="C48" s="51"/>
      <c r="D48" s="52"/>
      <c r="E48" s="53"/>
      <c r="F48" s="53"/>
      <c r="G48" s="53"/>
      <c r="H48" s="53"/>
      <c r="I48" s="53"/>
      <c r="J48" s="53"/>
      <c r="K48" s="53"/>
      <c r="L48" s="52"/>
      <c r="M48" s="53"/>
      <c r="N48" s="52"/>
      <c r="O48" s="53"/>
      <c r="P48" s="52"/>
      <c r="Q48" s="53"/>
      <c r="R48" s="53"/>
    </row>
    <row r="49" spans="1:18" ht="12.75" customHeight="1">
      <c r="A49" s="50"/>
      <c r="B49" s="51"/>
      <c r="C49" s="51"/>
      <c r="D49" s="52"/>
      <c r="E49" s="53"/>
      <c r="F49" s="53"/>
      <c r="G49" s="53"/>
      <c r="H49" s="53"/>
      <c r="I49" s="53"/>
      <c r="J49" s="53"/>
      <c r="K49" s="53"/>
      <c r="L49" s="52"/>
      <c r="M49" s="53"/>
      <c r="N49" s="52"/>
      <c r="O49" s="53"/>
      <c r="P49" s="52"/>
      <c r="Q49" s="53"/>
      <c r="R49" s="53"/>
    </row>
    <row r="50" spans="1:18" ht="12.75" customHeight="1">
      <c r="A50" s="50"/>
      <c r="B50" s="51"/>
      <c r="C50" s="51"/>
      <c r="D50" s="52"/>
      <c r="E50" s="53"/>
      <c r="F50" s="53"/>
      <c r="G50" s="53"/>
      <c r="H50" s="53"/>
      <c r="I50" s="53"/>
      <c r="J50" s="53"/>
      <c r="K50" s="53"/>
      <c r="L50" s="52"/>
      <c r="M50" s="53"/>
      <c r="N50" s="52"/>
      <c r="O50" s="53"/>
      <c r="P50" s="52"/>
      <c r="Q50" s="53"/>
      <c r="R50" s="53"/>
    </row>
    <row r="51" spans="1:18" ht="12.75" customHeight="1">
      <c r="A51" s="50"/>
      <c r="B51" s="51"/>
      <c r="C51" s="51"/>
      <c r="D51" s="52"/>
      <c r="E51" s="53"/>
      <c r="F51" s="53"/>
      <c r="G51" s="53"/>
      <c r="H51" s="53"/>
      <c r="I51" s="53"/>
      <c r="J51" s="53"/>
      <c r="K51" s="53"/>
      <c r="L51" s="52"/>
      <c r="M51" s="53"/>
      <c r="N51" s="52"/>
      <c r="O51" s="53"/>
      <c r="P51" s="52"/>
      <c r="Q51" s="53"/>
      <c r="R51" s="53"/>
    </row>
    <row r="52" spans="1:18" ht="12.75" customHeight="1">
      <c r="A52" s="50"/>
      <c r="B52" s="51"/>
      <c r="C52" s="51"/>
      <c r="D52" s="52"/>
      <c r="E52" s="53"/>
      <c r="F52" s="53"/>
      <c r="G52" s="53"/>
      <c r="H52" s="53"/>
      <c r="I52" s="53"/>
      <c r="J52" s="53"/>
      <c r="K52" s="53"/>
      <c r="L52" s="52"/>
      <c r="M52" s="53"/>
      <c r="N52" s="52"/>
      <c r="O52" s="53"/>
      <c r="P52" s="52"/>
      <c r="Q52" s="53"/>
      <c r="R52" s="53"/>
    </row>
    <row r="53" spans="1:18" ht="12.75" customHeight="1">
      <c r="A53" s="50"/>
      <c r="B53" s="51"/>
      <c r="C53" s="51"/>
      <c r="D53" s="52"/>
      <c r="E53" s="53"/>
      <c r="F53" s="53"/>
      <c r="G53" s="53"/>
      <c r="H53" s="53"/>
      <c r="I53" s="53"/>
      <c r="J53" s="53"/>
      <c r="K53" s="53"/>
      <c r="L53" s="52"/>
      <c r="M53" s="53"/>
      <c r="N53" s="52"/>
      <c r="O53" s="53"/>
      <c r="P53" s="52"/>
      <c r="Q53" s="53"/>
      <c r="R53" s="53"/>
    </row>
    <row r="54" spans="1:18" ht="12.75" customHeight="1">
      <c r="A54" s="50"/>
      <c r="B54" s="51"/>
      <c r="C54" s="51"/>
      <c r="D54" s="52"/>
      <c r="E54" s="53"/>
      <c r="F54" s="53"/>
      <c r="G54" s="53"/>
      <c r="H54" s="53"/>
      <c r="I54" s="53"/>
      <c r="J54" s="53"/>
      <c r="K54" s="53"/>
      <c r="L54" s="52"/>
      <c r="M54" s="53"/>
      <c r="N54" s="52"/>
      <c r="O54" s="53"/>
      <c r="P54" s="52"/>
      <c r="Q54" s="53"/>
      <c r="R54" s="53"/>
    </row>
    <row r="55" spans="1:18" ht="12.75" customHeight="1">
      <c r="A55" s="50"/>
      <c r="B55" s="51"/>
      <c r="C55" s="51"/>
      <c r="D55" s="52"/>
      <c r="E55" s="53"/>
      <c r="F55" s="53"/>
      <c r="G55" s="53"/>
      <c r="H55" s="53"/>
      <c r="I55" s="53"/>
      <c r="J55" s="53"/>
      <c r="K55" s="53"/>
      <c r="L55" s="52"/>
      <c r="M55" s="53"/>
      <c r="N55" s="52"/>
      <c r="O55" s="52"/>
      <c r="P55" s="52"/>
      <c r="Q55" s="53"/>
      <c r="R55" s="53"/>
    </row>
    <row r="56" spans="1:18" ht="12.75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4"/>
      <c r="R56" s="50"/>
    </row>
    <row r="57" spans="1:18" ht="12.75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</sheetData>
  <mergeCells count="43">
    <mergeCell ref="U5:AC5"/>
    <mergeCell ref="I5:N5"/>
    <mergeCell ref="O4:P4"/>
    <mergeCell ref="I4:J4"/>
    <mergeCell ref="K4:L4"/>
    <mergeCell ref="U2:AC2"/>
    <mergeCell ref="U4:AC4"/>
    <mergeCell ref="I2:N2"/>
    <mergeCell ref="I3:N3"/>
    <mergeCell ref="A1:G1"/>
    <mergeCell ref="A2:G3"/>
    <mergeCell ref="O2:R2"/>
    <mergeCell ref="O1:R1"/>
    <mergeCell ref="I1:N1"/>
    <mergeCell ref="U1:AC1"/>
    <mergeCell ref="F10:G10"/>
    <mergeCell ref="I6:N6"/>
    <mergeCell ref="N10:N11"/>
    <mergeCell ref="A6:G6"/>
    <mergeCell ref="H7:J7"/>
    <mergeCell ref="B10:B11"/>
    <mergeCell ref="D10:D11"/>
    <mergeCell ref="O10:P10"/>
    <mergeCell ref="O8:R8"/>
    <mergeCell ref="Q10:Q11"/>
    <mergeCell ref="K10:K11"/>
    <mergeCell ref="M10:M11"/>
    <mergeCell ref="E10:E11"/>
    <mergeCell ref="C10:C11"/>
    <mergeCell ref="A33:R33"/>
    <mergeCell ref="O5:R5"/>
    <mergeCell ref="O3:R3"/>
    <mergeCell ref="M7:Q7"/>
    <mergeCell ref="L10:L11"/>
    <mergeCell ref="I8:L8"/>
    <mergeCell ref="H10:H11"/>
    <mergeCell ref="A10:A11"/>
    <mergeCell ref="I10:I11"/>
    <mergeCell ref="O6:R6"/>
    <mergeCell ref="R10:R11"/>
    <mergeCell ref="A5:G5"/>
    <mergeCell ref="A31:R31"/>
    <mergeCell ref="J10:J11"/>
  </mergeCells>
  <pageMargins left="0.12" right="0.2" top="0.14000000000000001" bottom="0.14000000000000001" header="0.14000000000000001" footer="0.1400000000000000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Штатний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Microsoft Corporation</dc:creator>
  <cp:keywords/>
  <dc:description/>
  <cp:lastModifiedBy>User</cp:lastModifiedBy>
  <cp:lastPrinted>2021-02-15T15:05:12Z</cp:lastPrinted>
  <dcterms:created xsi:type="dcterms:W3CDTF">1996-10-08T23:32:33Z</dcterms:created>
  <dcterms:modified xsi:type="dcterms:W3CDTF">2021-02-15T15:05:57Z</dcterms:modified>
  <cp:category/>
</cp:coreProperties>
</file>