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40" yWindow="975" windowWidth="21015" windowHeight="9780" tabRatio="968" firstSheet="1" activeTab="1"/>
  </bookViews>
  <sheets>
    <sheet name="0160" sheetId="19" state="hidden" r:id="rId1"/>
    <sheet name="1010+" sheetId="1" r:id="rId2"/>
    <sheet name="1021+" sheetId="2" r:id="rId3"/>
    <sheet name="1022+" sheetId="3" r:id="rId4"/>
    <sheet name="1023+" sheetId="4" r:id="rId5"/>
    <sheet name="1031" sheetId="5" state="hidden" r:id="rId6"/>
    <sheet name="1032" sheetId="6" state="hidden" r:id="rId7"/>
    <sheet name="1033" sheetId="7" state="hidden" r:id="rId8"/>
    <sheet name="1070+" sheetId="8" r:id="rId9"/>
    <sheet name="1091+" sheetId="9" r:id="rId10"/>
    <sheet name="1092" sheetId="10" state="hidden" r:id="rId11"/>
    <sheet name="1141+" sheetId="12" r:id="rId12"/>
    <sheet name="1142+" sheetId="13" r:id="rId13"/>
    <sheet name="1151+" sheetId="14" r:id="rId14"/>
    <sheet name="1152" sheetId="15" state="hidden" r:id="rId15"/>
    <sheet name="1160+" sheetId="16" r:id="rId16"/>
    <sheet name="1183+" sheetId="40" r:id="rId17"/>
    <sheet name="1184" sheetId="38" state="hidden" r:id="rId18"/>
    <sheet name="1200" sheetId="17" state="hidden" r:id="rId19"/>
    <sheet name="1291+" sheetId="36" r:id="rId20"/>
    <sheet name="1292" sheetId="35" state="hidden" r:id="rId21"/>
    <sheet name="1600" sheetId="39" state="hidden" r:id="rId22"/>
    <sheet name="3230" sheetId="31" state="hidden" r:id="rId23"/>
    <sheet name="7670" sheetId="34" state="hidden" r:id="rId24"/>
    <sheet name="8311" sheetId="18" state="hidden" r:id="rId25"/>
    <sheet name="1403" sheetId="37" state="hidden" r:id="rId26"/>
    <sheet name="1181" sheetId="25" state="hidden" r:id="rId27"/>
    <sheet name="1182" sheetId="26" state="hidden" r:id="rId28"/>
    <sheet name="1210" sheetId="22" state="hidden" r:id="rId29"/>
    <sheet name="1154" sheetId="23" state="hidden" r:id="rId30"/>
    <sheet name="1061" sheetId="21" state="hidden" r:id="rId31"/>
    <sheet name="1271" sheetId="32" state="hidden" r:id="rId32"/>
    <sheet name="1272" sheetId="33" state="hidden" r:id="rId33"/>
    <sheet name="1041" sheetId="11" state="hidden" r:id="rId34"/>
    <sheet name="9770" sheetId="28" state="hidden" r:id="rId35"/>
    <sheet name="8110" sheetId="30" state="hidden" r:id="rId36"/>
  </sheets>
  <definedNames>
    <definedName name="_xlnm.Print_Area" localSheetId="0">'0160'!$A$1:$G$94</definedName>
    <definedName name="_xlnm.Print_Area" localSheetId="1">'1010+'!$A$1:$G$89</definedName>
    <definedName name="_xlnm.Print_Area" localSheetId="2">'1021+'!$A$1:$G$126</definedName>
    <definedName name="_xlnm.Print_Area" localSheetId="3">'1022+'!$A$1:$G$91</definedName>
    <definedName name="_xlnm.Print_Area" localSheetId="4">'1023+'!$A$1:$G$88</definedName>
    <definedName name="_xlnm.Print_Area" localSheetId="5">'1031'!$A$1:$G$90</definedName>
    <definedName name="_xlnm.Print_Area" localSheetId="6">'1032'!$A$1:$G$78</definedName>
    <definedName name="_xlnm.Print_Area" localSheetId="7">'1033'!$A$1:$G$77</definedName>
    <definedName name="_xlnm.Print_Area" localSheetId="33">'1041'!$A$1:$G$99</definedName>
    <definedName name="_xlnm.Print_Area" localSheetId="30">'1061'!$A$1:$G$89</definedName>
    <definedName name="_xlnm.Print_Area" localSheetId="8">'1070+'!$A$1:$G$109</definedName>
    <definedName name="_xlnm.Print_Area" localSheetId="9">'1091+'!$A$1:$G$110</definedName>
    <definedName name="_xlnm.Print_Area" localSheetId="10">'1092'!$A$1:$G$80</definedName>
    <definedName name="_xlnm.Print_Area" localSheetId="11">'1141+'!$A$1:$G$100</definedName>
    <definedName name="_xlnm.Print_Area" localSheetId="12">'1142+'!$A$1:$G$112</definedName>
    <definedName name="_xlnm.Print_Area" localSheetId="13">'1151+'!$A$1:$G$77</definedName>
    <definedName name="_xlnm.Print_Area" localSheetId="14">'1152'!$A$1:$G$69</definedName>
    <definedName name="_xlnm.Print_Area" localSheetId="29">'1154'!$A$1:$G$69</definedName>
    <definedName name="_xlnm.Print_Area" localSheetId="15">'1160+'!$A$1:$G$85</definedName>
    <definedName name="_xlnm.Print_Area" localSheetId="26">'1181'!$A$1:$G$76</definedName>
    <definedName name="_xlnm.Print_Area" localSheetId="27">'1182'!$A$1:$G$76</definedName>
    <definedName name="_xlnm.Print_Area" localSheetId="16">'1183+'!$A$1:$G$75</definedName>
    <definedName name="_xlnm.Print_Area" localSheetId="17">'1184'!$A$1:$G$75</definedName>
    <definedName name="_xlnm.Print_Area" localSheetId="18">'1200'!$A$1:$G$74</definedName>
    <definedName name="_xlnm.Print_Area" localSheetId="28">'1210'!$A$1:$G$84</definedName>
    <definedName name="_xlnm.Print_Area" localSheetId="31">'1271'!$A$1:$G$73</definedName>
    <definedName name="_xlnm.Print_Area" localSheetId="32">'1272'!$A$1:$G$75</definedName>
    <definedName name="_xlnm.Print_Area" localSheetId="19">'1291+'!$A$1:$G$79</definedName>
    <definedName name="_xlnm.Print_Area" localSheetId="20">'1292'!$A$1:$G$80</definedName>
    <definedName name="_xlnm.Print_Area" localSheetId="25">'1403'!$A$1:$G$81</definedName>
    <definedName name="_xlnm.Print_Area" localSheetId="21">'1600'!$A$1:$G$68</definedName>
    <definedName name="_xlnm.Print_Area" localSheetId="22">'3230'!$A$1:$G$67</definedName>
    <definedName name="_xlnm.Print_Area" localSheetId="23">'7670'!$A$1:$G$66</definedName>
    <definedName name="_xlnm.Print_Area" localSheetId="35">'8110'!$A$1:$G$67</definedName>
    <definedName name="_xlnm.Print_Area" localSheetId="24">'8311'!$A$1:$G$64</definedName>
    <definedName name="_xlnm.Print_Area" localSheetId="34">'9770'!$A$1:$G$69</definedName>
  </definedNames>
  <calcPr calcId="145621"/>
</workbook>
</file>

<file path=xl/calcChain.xml><?xml version="1.0" encoding="utf-8"?>
<calcChain xmlns="http://schemas.openxmlformats.org/spreadsheetml/2006/main">
  <c r="E40" i="13" l="1"/>
  <c r="G59" i="40"/>
  <c r="G58" i="40"/>
  <c r="F103" i="2"/>
  <c r="F75" i="4"/>
  <c r="F77" i="3"/>
  <c r="E80" i="8" l="1"/>
  <c r="E79" i="8"/>
  <c r="E76" i="8"/>
  <c r="E75" i="8"/>
  <c r="E73" i="8"/>
  <c r="E72" i="8"/>
  <c r="E71" i="8"/>
  <c r="E70" i="8"/>
  <c r="E69" i="8"/>
  <c r="E68" i="8"/>
  <c r="E67" i="8"/>
  <c r="E66" i="8"/>
  <c r="G54" i="40"/>
  <c r="F62" i="40" l="1"/>
  <c r="G62" i="40" s="1"/>
  <c r="G65" i="40"/>
  <c r="F63" i="40"/>
  <c r="G63" i="40" s="1"/>
  <c r="G56" i="40"/>
  <c r="F61" i="40"/>
  <c r="G61" i="40" s="1"/>
  <c r="F46" i="40"/>
  <c r="E46" i="40"/>
  <c r="G45" i="40"/>
  <c r="G46" i="40" s="1"/>
  <c r="E39" i="40"/>
  <c r="F39" i="40"/>
  <c r="G38" i="40"/>
  <c r="G39" i="40" s="1"/>
  <c r="G55" i="40" l="1"/>
  <c r="F68" i="36"/>
  <c r="E68" i="36"/>
  <c r="E36" i="16"/>
  <c r="E33" i="14"/>
  <c r="E33" i="13"/>
  <c r="E39" i="12"/>
  <c r="E37" i="9"/>
  <c r="E40" i="8"/>
  <c r="F40" i="4"/>
  <c r="E39" i="4"/>
  <c r="F40" i="3"/>
  <c r="E39" i="3"/>
  <c r="F46" i="2"/>
  <c r="E45" i="2"/>
  <c r="F37" i="1"/>
  <c r="E36" i="1"/>
  <c r="E50" i="13"/>
  <c r="E32" i="13"/>
  <c r="G57" i="35"/>
  <c r="F55" i="35" l="1"/>
  <c r="F59" i="35" s="1"/>
  <c r="G62" i="37"/>
  <c r="F58" i="37"/>
  <c r="G58" i="37" s="1"/>
  <c r="G58" i="39"/>
  <c r="G54" i="39"/>
  <c r="F60" i="37" l="1"/>
  <c r="E51" i="39"/>
  <c r="E56" i="39" s="1"/>
  <c r="E36" i="39"/>
  <c r="G52" i="39"/>
  <c r="G51" i="39"/>
  <c r="F43" i="39"/>
  <c r="E43" i="39"/>
  <c r="G42" i="39"/>
  <c r="G43" i="39" s="1"/>
  <c r="F36" i="39"/>
  <c r="G35" i="39"/>
  <c r="G36" i="39" s="1"/>
  <c r="G56" i="39" l="1"/>
  <c r="E58" i="17"/>
  <c r="G65" i="38"/>
  <c r="F63" i="38"/>
  <c r="G63" i="38" s="1"/>
  <c r="F62" i="38"/>
  <c r="G62" i="38" s="1"/>
  <c r="F61" i="38"/>
  <c r="G59" i="38"/>
  <c r="G58" i="38"/>
  <c r="G56" i="38"/>
  <c r="G55" i="38"/>
  <c r="G54" i="38"/>
  <c r="G61" i="38" s="1"/>
  <c r="F46" i="38"/>
  <c r="E46" i="38"/>
  <c r="G45" i="38"/>
  <c r="G46" i="38" s="1"/>
  <c r="F39" i="38"/>
  <c r="E39" i="38"/>
  <c r="G38" i="38"/>
  <c r="G39" i="38" s="1"/>
  <c r="F63" i="26" l="1"/>
  <c r="F62" i="26"/>
  <c r="G60" i="26"/>
  <c r="G59" i="26"/>
  <c r="E66" i="1" l="1"/>
  <c r="E95" i="2"/>
  <c r="E94" i="2" l="1"/>
  <c r="E70" i="3"/>
  <c r="E67" i="4"/>
  <c r="E77" i="5"/>
  <c r="E65" i="6"/>
  <c r="E65" i="7"/>
  <c r="E69" i="1"/>
  <c r="E68" i="1"/>
  <c r="E60" i="16"/>
  <c r="E58" i="19" l="1"/>
  <c r="E56" i="1"/>
  <c r="E81" i="2"/>
  <c r="E98" i="2" l="1"/>
  <c r="F45" i="2" l="1"/>
  <c r="E72" i="3"/>
  <c r="E67" i="3"/>
  <c r="E66" i="3"/>
  <c r="E69" i="4" l="1"/>
  <c r="E76" i="5" l="1"/>
  <c r="E70" i="4"/>
  <c r="E68" i="7" s="1"/>
  <c r="F86" i="8" l="1"/>
  <c r="E86" i="8"/>
  <c r="E58" i="9" l="1"/>
  <c r="E56" i="9"/>
  <c r="E66" i="10" l="1"/>
  <c r="E70" i="10" s="1"/>
  <c r="F59" i="36" l="1"/>
  <c r="H52" i="13" l="1"/>
  <c r="J50" i="13" s="1"/>
  <c r="F48" i="2"/>
  <c r="F55" i="25" l="1"/>
  <c r="E55" i="25" l="1"/>
  <c r="F38" i="25"/>
  <c r="E38" i="25"/>
  <c r="F62" i="25" l="1"/>
  <c r="E62" i="25"/>
  <c r="E59" i="19"/>
  <c r="G56" i="37" l="1"/>
  <c r="G67" i="37" l="1"/>
  <c r="F65" i="37"/>
  <c r="F69" i="37" s="1"/>
  <c r="E65" i="37"/>
  <c r="E69" i="37" s="1"/>
  <c r="G55" i="37"/>
  <c r="F47" i="37"/>
  <c r="E47" i="37"/>
  <c r="G46" i="37"/>
  <c r="G47" i="37" s="1"/>
  <c r="E40" i="37"/>
  <c r="G60" i="37"/>
  <c r="G39" i="37" l="1"/>
  <c r="G40" i="37" s="1"/>
  <c r="F40" i="37"/>
  <c r="G65" i="37"/>
  <c r="G69" i="37" s="1"/>
  <c r="G66" i="26"/>
  <c r="F64" i="26"/>
  <c r="G64" i="26" s="1"/>
  <c r="G63" i="26"/>
  <c r="G57" i="26"/>
  <c r="G56" i="26"/>
  <c r="G55" i="26"/>
  <c r="F54" i="26"/>
  <c r="F64" i="25"/>
  <c r="F63" i="25"/>
  <c r="G63" i="25" s="1"/>
  <c r="G60" i="25"/>
  <c r="G54" i="26" l="1"/>
  <c r="G62" i="26"/>
  <c r="F54" i="25"/>
  <c r="E54" i="25"/>
  <c r="F64" i="35" l="1"/>
  <c r="F68" i="35" s="1"/>
  <c r="G68" i="35" s="1"/>
  <c r="G70" i="35"/>
  <c r="G66" i="35"/>
  <c r="F40" i="35"/>
  <c r="E40" i="35"/>
  <c r="G39" i="35"/>
  <c r="G64" i="35" l="1"/>
  <c r="G70" i="36" l="1"/>
  <c r="G68" i="36"/>
  <c r="G66" i="36"/>
  <c r="G64" i="36"/>
  <c r="G39" i="36"/>
  <c r="F39" i="22"/>
  <c r="E39" i="22"/>
  <c r="G84" i="8" l="1"/>
  <c r="G75" i="8"/>
  <c r="G83" i="8"/>
  <c r="G58" i="8"/>
  <c r="G59" i="8"/>
  <c r="G60" i="8"/>
  <c r="G61" i="8"/>
  <c r="G62" i="8"/>
  <c r="G65" i="8"/>
  <c r="G82" i="8"/>
  <c r="G81" i="8"/>
  <c r="G80" i="8"/>
  <c r="G79" i="8"/>
  <c r="G78" i="8"/>
  <c r="G77" i="8"/>
  <c r="G76" i="8"/>
  <c r="G66" i="8"/>
  <c r="G67" i="8"/>
  <c r="G68" i="8"/>
  <c r="G69" i="8"/>
  <c r="G70" i="8"/>
  <c r="G71" i="8"/>
  <c r="G72" i="8"/>
  <c r="G73" i="8"/>
  <c r="G74" i="8"/>
  <c r="E90" i="8"/>
  <c r="E63" i="8" l="1"/>
  <c r="G63" i="8" s="1"/>
  <c r="G60" i="22"/>
  <c r="E59" i="22"/>
  <c r="E56" i="22"/>
  <c r="E76" i="21" l="1"/>
  <c r="E75" i="21" s="1"/>
  <c r="E77" i="21"/>
  <c r="G58" i="21"/>
  <c r="G59" i="21"/>
  <c r="G60" i="21"/>
  <c r="E53" i="21"/>
  <c r="E62" i="21"/>
  <c r="E80" i="5"/>
  <c r="E79" i="21" s="1"/>
  <c r="E62" i="5"/>
  <c r="G58" i="5"/>
  <c r="G59" i="5"/>
  <c r="G60" i="5"/>
  <c r="E53" i="5"/>
  <c r="E68" i="6" l="1"/>
  <c r="G68" i="6" s="1"/>
  <c r="G88" i="2"/>
  <c r="G86" i="2"/>
  <c r="G87" i="2"/>
  <c r="F65" i="1"/>
  <c r="E65" i="3" l="1"/>
  <c r="E66" i="2"/>
  <c r="E74" i="2"/>
  <c r="E93" i="2" s="1"/>
  <c r="G71" i="2"/>
  <c r="G72" i="2"/>
  <c r="G73" i="2"/>
  <c r="E63" i="22"/>
  <c r="G65" i="22"/>
  <c r="F63" i="22"/>
  <c r="G61" i="22"/>
  <c r="G59" i="22"/>
  <c r="G57" i="22"/>
  <c r="G56" i="22"/>
  <c r="G55" i="22"/>
  <c r="E62" i="17"/>
  <c r="G62" i="17" s="1"/>
  <c r="G59" i="17"/>
  <c r="G58" i="17"/>
  <c r="G55" i="17"/>
  <c r="G56" i="17"/>
  <c r="G59" i="16"/>
  <c r="G60" i="16"/>
  <c r="G66" i="12"/>
  <c r="F93" i="2" l="1"/>
  <c r="G66" i="10"/>
  <c r="G70" i="10"/>
  <c r="E72" i="21"/>
  <c r="G72" i="21" s="1"/>
  <c r="E72" i="5"/>
  <c r="G79" i="21"/>
  <c r="G77" i="21"/>
  <c r="G76" i="21"/>
  <c r="G73" i="21"/>
  <c r="G71" i="21"/>
  <c r="E69" i="21"/>
  <c r="G68" i="21"/>
  <c r="G69" i="21" s="1"/>
  <c r="G67" i="21"/>
  <c r="G66" i="21"/>
  <c r="G65" i="21"/>
  <c r="G64" i="21"/>
  <c r="G63" i="21"/>
  <c r="G62" i="21"/>
  <c r="G61" i="21"/>
  <c r="G57" i="21"/>
  <c r="G56" i="21"/>
  <c r="G55" i="21"/>
  <c r="G54" i="21"/>
  <c r="G53" i="21"/>
  <c r="G68" i="7"/>
  <c r="E61" i="7"/>
  <c r="G61" i="7" s="1"/>
  <c r="G54" i="7"/>
  <c r="G55" i="7"/>
  <c r="E61" i="6"/>
  <c r="G61" i="6" s="1"/>
  <c r="G72" i="5"/>
  <c r="G65" i="5"/>
  <c r="G64" i="5"/>
  <c r="G63" i="5"/>
  <c r="G62" i="5"/>
  <c r="G54" i="5"/>
  <c r="G55" i="5"/>
  <c r="G56" i="5"/>
  <c r="G57" i="5"/>
  <c r="G70" i="4"/>
  <c r="G56" i="4"/>
  <c r="G57" i="4"/>
  <c r="G72" i="3"/>
  <c r="G67" i="3"/>
  <c r="G65" i="3"/>
  <c r="G66" i="3"/>
  <c r="G98" i="2"/>
  <c r="G89" i="2"/>
  <c r="G75" i="2"/>
  <c r="G76" i="2"/>
  <c r="G77" i="2"/>
  <c r="G68" i="2"/>
  <c r="G69" i="2"/>
  <c r="G70" i="2"/>
  <c r="G67" i="2"/>
  <c r="G70" i="1"/>
  <c r="G68" i="1"/>
  <c r="G69" i="1"/>
  <c r="G62" i="1"/>
  <c r="G63" i="1"/>
  <c r="G60" i="1"/>
  <c r="G112" i="2"/>
  <c r="F110" i="2"/>
  <c r="G110" i="2" s="1"/>
  <c r="E91" i="2" l="1"/>
  <c r="G93" i="2"/>
  <c r="F114" i="2"/>
  <c r="G114" i="2" s="1"/>
  <c r="G63" i="22"/>
  <c r="G75" i="21"/>
  <c r="E65" i="1"/>
  <c r="F40" i="36"/>
  <c r="E40" i="36"/>
  <c r="I76" i="21" l="1"/>
  <c r="E59" i="36"/>
  <c r="G59" i="36" s="1"/>
  <c r="G61" i="36"/>
  <c r="G57" i="36"/>
  <c r="G55" i="36"/>
  <c r="F47" i="36"/>
  <c r="E47" i="36"/>
  <c r="G46" i="36"/>
  <c r="G47" i="36" s="1"/>
  <c r="G38" i="36"/>
  <c r="G40" i="36" s="1"/>
  <c r="E63" i="6" l="1"/>
  <c r="E71" i="19" l="1"/>
  <c r="G61" i="35" l="1"/>
  <c r="G59" i="35"/>
  <c r="G55" i="35"/>
  <c r="F47" i="35"/>
  <c r="E47" i="35"/>
  <c r="G46" i="35"/>
  <c r="G47" i="35" s="1"/>
  <c r="G38" i="35"/>
  <c r="G40" i="35" s="1"/>
  <c r="E65" i="13"/>
  <c r="E72" i="19" l="1"/>
  <c r="E70" i="9"/>
  <c r="G71" i="19"/>
  <c r="E70" i="19"/>
  <c r="E69" i="19"/>
  <c r="G69" i="19" s="1"/>
  <c r="G70" i="19"/>
  <c r="E68" i="19"/>
  <c r="G63" i="19"/>
  <c r="G64" i="19"/>
  <c r="G65" i="19"/>
  <c r="G59" i="19"/>
  <c r="G57" i="19"/>
  <c r="G58" i="19"/>
  <c r="E50" i="14" l="1"/>
  <c r="E52" i="14" s="1"/>
  <c r="G49" i="14"/>
  <c r="E62" i="4"/>
  <c r="E60" i="3"/>
  <c r="F50" i="34" l="1"/>
  <c r="G58" i="4" l="1"/>
  <c r="G59" i="4"/>
  <c r="G58" i="3"/>
  <c r="G59" i="3"/>
  <c r="E62" i="3"/>
  <c r="E83" i="2"/>
  <c r="F54" i="34" l="1"/>
  <c r="F56" i="34" s="1"/>
  <c r="G52" i="34"/>
  <c r="G50" i="34"/>
  <c r="F43" i="34"/>
  <c r="E43" i="34"/>
  <c r="G42" i="34"/>
  <c r="G43" i="34" s="1"/>
  <c r="F36" i="34"/>
  <c r="E36" i="34"/>
  <c r="G35" i="34"/>
  <c r="G36" i="34" s="1"/>
  <c r="G54" i="34" l="1"/>
  <c r="G56" i="34"/>
  <c r="G58" i="32"/>
  <c r="F63" i="33"/>
  <c r="G63" i="33" s="1"/>
  <c r="F62" i="33"/>
  <c r="G62" i="33" s="1"/>
  <c r="F61" i="32"/>
  <c r="G61" i="32" s="1"/>
  <c r="F61" i="33"/>
  <c r="G61" i="33" s="1"/>
  <c r="E60" i="32"/>
  <c r="E61" i="32"/>
  <c r="G55" i="32"/>
  <c r="G65" i="33" l="1"/>
  <c r="G56" i="33"/>
  <c r="G55" i="33"/>
  <c r="F46" i="33"/>
  <c r="E46" i="33"/>
  <c r="G45" i="33"/>
  <c r="G46" i="33" s="1"/>
  <c r="F39" i="33"/>
  <c r="E39" i="33"/>
  <c r="G38" i="33"/>
  <c r="G39" i="33" s="1"/>
  <c r="G63" i="32"/>
  <c r="G60" i="32"/>
  <c r="G57" i="32"/>
  <c r="G54" i="32"/>
  <c r="F46" i="32"/>
  <c r="E46" i="32"/>
  <c r="G45" i="32"/>
  <c r="G46" i="32" s="1"/>
  <c r="F39" i="32"/>
  <c r="E39" i="32"/>
  <c r="G38" i="32"/>
  <c r="G39" i="32" s="1"/>
  <c r="G54" i="33" l="1"/>
  <c r="F49" i="2" l="1"/>
  <c r="G48" i="2"/>
  <c r="E58" i="2" l="1"/>
  <c r="G47" i="2"/>
  <c r="G41" i="14" l="1"/>
  <c r="F84" i="12"/>
  <c r="G84" i="12" s="1"/>
  <c r="G90" i="12"/>
  <c r="G86" i="12"/>
  <c r="G41" i="12"/>
  <c r="F42" i="12"/>
  <c r="E42" i="12"/>
  <c r="E41" i="3"/>
  <c r="F41" i="3"/>
  <c r="F88" i="12" l="1"/>
  <c r="G88" i="12" s="1"/>
  <c r="E49" i="2" l="1"/>
  <c r="F38" i="1" l="1"/>
  <c r="E38" i="1"/>
  <c r="F85" i="9" l="1"/>
  <c r="F61" i="14"/>
  <c r="F65" i="14" s="1"/>
  <c r="G65" i="14" s="1"/>
  <c r="G67" i="14"/>
  <c r="G63" i="14"/>
  <c r="G99" i="8"/>
  <c r="G95" i="8"/>
  <c r="F93" i="8"/>
  <c r="F97" i="8" s="1"/>
  <c r="G97" i="8" s="1"/>
  <c r="F42" i="8"/>
  <c r="G41" i="8"/>
  <c r="E42" i="8"/>
  <c r="G93" i="8" l="1"/>
  <c r="G61" i="14"/>
  <c r="G70" i="22" l="1"/>
  <c r="F68" i="22"/>
  <c r="F72" i="22" s="1"/>
  <c r="E68" i="22"/>
  <c r="E72" i="22" s="1"/>
  <c r="F40" i="22" l="1"/>
  <c r="E40" i="22"/>
  <c r="G68" i="22"/>
  <c r="G72" i="22" s="1"/>
  <c r="G77" i="12"/>
  <c r="G81" i="12"/>
  <c r="E75" i="12"/>
  <c r="G75" i="12" s="1"/>
  <c r="G102" i="13"/>
  <c r="G103" i="13"/>
  <c r="G98" i="13"/>
  <c r="G99" i="13"/>
  <c r="G94" i="13"/>
  <c r="G95" i="13"/>
  <c r="G90" i="13"/>
  <c r="G91" i="13"/>
  <c r="E35" i="14"/>
  <c r="F91" i="2"/>
  <c r="H92" i="2" s="1"/>
  <c r="H91" i="2"/>
  <c r="E50" i="8"/>
  <c r="G49" i="8"/>
  <c r="F50" i="8"/>
  <c r="E79" i="12" l="1"/>
  <c r="G79" i="12" s="1"/>
  <c r="F49" i="3"/>
  <c r="G47" i="3"/>
  <c r="G49" i="3" s="1"/>
  <c r="E49" i="3"/>
  <c r="G65" i="1" l="1"/>
  <c r="F73" i="4"/>
  <c r="E36" i="31" l="1"/>
  <c r="G62" i="13"/>
  <c r="F70" i="13"/>
  <c r="G54" i="13"/>
  <c r="E70" i="13" l="1"/>
  <c r="G70" i="13"/>
  <c r="G77" i="13"/>
  <c r="E75" i="5" l="1"/>
  <c r="G76" i="13"/>
  <c r="E69" i="13"/>
  <c r="G69" i="13" s="1"/>
  <c r="G61" i="13"/>
  <c r="G53" i="13"/>
  <c r="F41" i="4" l="1"/>
  <c r="G53" i="31" l="1"/>
  <c r="E51" i="31"/>
  <c r="E55" i="31" s="1"/>
  <c r="F43" i="31"/>
  <c r="E43" i="31"/>
  <c r="G42" i="31"/>
  <c r="G43" i="31" s="1"/>
  <c r="F36" i="31"/>
  <c r="G35" i="31"/>
  <c r="G36" i="31" s="1"/>
  <c r="G51" i="31" l="1"/>
  <c r="G55" i="31" s="1"/>
  <c r="G53" i="30" l="1"/>
  <c r="G57" i="30" l="1"/>
  <c r="F51" i="30"/>
  <c r="E51" i="30"/>
  <c r="F43" i="30"/>
  <c r="E43" i="30"/>
  <c r="G42" i="30"/>
  <c r="G43" i="30" s="1"/>
  <c r="F36" i="30"/>
  <c r="E36" i="30"/>
  <c r="G35" i="30"/>
  <c r="G36" i="30" s="1"/>
  <c r="G51" i="30" l="1"/>
  <c r="E80" i="13"/>
  <c r="E56" i="14" l="1"/>
  <c r="E65" i="10" l="1"/>
  <c r="E35" i="13" l="1"/>
  <c r="G97" i="13"/>
  <c r="G101" i="13"/>
  <c r="G93" i="13"/>
  <c r="G34" i="13"/>
  <c r="F35" i="13"/>
  <c r="E42" i="13"/>
  <c r="G89" i="13" l="1"/>
  <c r="F38" i="28" l="1"/>
  <c r="E38" i="28"/>
  <c r="F49" i="18"/>
  <c r="F69" i="16"/>
  <c r="F73" i="16" s="1"/>
  <c r="G73" i="16" s="1"/>
  <c r="G75" i="16"/>
  <c r="G71" i="16"/>
  <c r="G36" i="16"/>
  <c r="G37" i="16"/>
  <c r="E38" i="16"/>
  <c r="F38" i="16"/>
  <c r="E57" i="23"/>
  <c r="E55" i="23"/>
  <c r="G69" i="16" l="1"/>
  <c r="G38" i="16"/>
  <c r="E56" i="23"/>
  <c r="E68" i="12"/>
  <c r="E69" i="12" l="1"/>
  <c r="F58" i="2" l="1"/>
  <c r="G57" i="2"/>
  <c r="F53" i="28" l="1"/>
  <c r="F57" i="28" s="1"/>
  <c r="G59" i="28"/>
  <c r="G55" i="28"/>
  <c r="G37" i="28"/>
  <c r="G53" i="28" l="1"/>
  <c r="G57" i="28"/>
  <c r="G33" i="13" l="1"/>
  <c r="G73" i="4" l="1"/>
  <c r="G79" i="4"/>
  <c r="G75" i="4"/>
  <c r="F77" i="4" l="1"/>
  <c r="G77" i="4" s="1"/>
  <c r="F89" i="9"/>
  <c r="G89" i="9" s="1"/>
  <c r="G91" i="9"/>
  <c r="G87" i="9"/>
  <c r="G39" i="9"/>
  <c r="F40" i="9"/>
  <c r="G85" i="9" l="1"/>
  <c r="F45" i="28"/>
  <c r="E45" i="28"/>
  <c r="G44" i="28"/>
  <c r="G45" i="28" s="1"/>
  <c r="G38" i="28"/>
  <c r="F56" i="14"/>
  <c r="F73" i="1"/>
  <c r="G73" i="1" s="1"/>
  <c r="G79" i="1"/>
  <c r="G75" i="1"/>
  <c r="F77" i="1" l="1"/>
  <c r="G77" i="1" s="1"/>
  <c r="G37" i="1"/>
  <c r="F94" i="9" l="1"/>
  <c r="F98" i="9" s="1"/>
  <c r="G98" i="9" s="1"/>
  <c r="G100" i="9"/>
  <c r="G96" i="9"/>
  <c r="E40" i="9"/>
  <c r="G59" i="25"/>
  <c r="G94" i="9" l="1"/>
  <c r="G64" i="25" l="1"/>
  <c r="E63" i="25"/>
  <c r="G56" i="25"/>
  <c r="G57" i="25"/>
  <c r="G55" i="25" l="1"/>
  <c r="G37" i="9"/>
  <c r="F35" i="18"/>
  <c r="E35" i="18"/>
  <c r="G54" i="25" l="1"/>
  <c r="G62" i="25"/>
  <c r="F46" i="26"/>
  <c r="E46" i="26"/>
  <c r="G45" i="26"/>
  <c r="G46" i="26" s="1"/>
  <c r="F39" i="26"/>
  <c r="E39" i="26"/>
  <c r="G38" i="26"/>
  <c r="G39" i="26" s="1"/>
  <c r="G66" i="25"/>
  <c r="F46" i="25"/>
  <c r="E46" i="25"/>
  <c r="G45" i="25"/>
  <c r="G46" i="25" s="1"/>
  <c r="F39" i="25"/>
  <c r="E39" i="25"/>
  <c r="G38" i="25"/>
  <c r="G39" i="25" s="1"/>
  <c r="F78" i="19" l="1"/>
  <c r="F82" i="19" s="1"/>
  <c r="G82" i="19" s="1"/>
  <c r="G84" i="19"/>
  <c r="G80" i="19"/>
  <c r="G40" i="19"/>
  <c r="F41" i="19"/>
  <c r="E41" i="19"/>
  <c r="G78" i="19" l="1"/>
  <c r="E57" i="15" l="1"/>
  <c r="E56" i="15"/>
  <c r="G56" i="14"/>
  <c r="G80" i="13"/>
  <c r="G86" i="13"/>
  <c r="G82" i="13"/>
  <c r="E84" i="13" l="1"/>
  <c r="G84" i="13" s="1"/>
  <c r="E64" i="13"/>
  <c r="F66" i="4"/>
  <c r="G59" i="23" l="1"/>
  <c r="G57" i="23"/>
  <c r="G56" i="23"/>
  <c r="G53" i="23"/>
  <c r="G51" i="23"/>
  <c r="G50" i="23"/>
  <c r="F44" i="23"/>
  <c r="E44" i="23"/>
  <c r="G43" i="23"/>
  <c r="G44" i="23" s="1"/>
  <c r="F37" i="23"/>
  <c r="E37" i="23"/>
  <c r="G36" i="23"/>
  <c r="G35" i="23"/>
  <c r="F47" i="22"/>
  <c r="E47" i="22"/>
  <c r="G46" i="22"/>
  <c r="G47" i="22" s="1"/>
  <c r="G39" i="22"/>
  <c r="G40" i="22" s="1"/>
  <c r="G46" i="21"/>
  <c r="F46" i="21"/>
  <c r="E46" i="21"/>
  <c r="F39" i="21"/>
  <c r="E39" i="21"/>
  <c r="G38" i="21"/>
  <c r="G39" i="21" s="1"/>
  <c r="G72" i="19"/>
  <c r="G75" i="19"/>
  <c r="G74" i="19"/>
  <c r="G68" i="19"/>
  <c r="E67" i="19"/>
  <c r="G67" i="19" s="1"/>
  <c r="G62" i="19"/>
  <c r="G61" i="19"/>
  <c r="G56" i="19"/>
  <c r="F48" i="19"/>
  <c r="E48" i="19"/>
  <c r="G47" i="19"/>
  <c r="G48" i="19" s="1"/>
  <c r="G39" i="19"/>
  <c r="G41" i="19" s="1"/>
  <c r="F53" i="18"/>
  <c r="G53" i="18" s="1"/>
  <c r="G51" i="18"/>
  <c r="G49" i="18"/>
  <c r="F42" i="18"/>
  <c r="E42" i="18"/>
  <c r="G41" i="18"/>
  <c r="G42" i="18" s="1"/>
  <c r="G34" i="18"/>
  <c r="G35" i="18" s="1"/>
  <c r="G64" i="17"/>
  <c r="G60" i="17"/>
  <c r="F46" i="17"/>
  <c r="E46" i="17"/>
  <c r="G45" i="17"/>
  <c r="G46" i="17" s="1"/>
  <c r="F39" i="17"/>
  <c r="E39" i="17"/>
  <c r="G38" i="17"/>
  <c r="G39" i="17" s="1"/>
  <c r="G66" i="16"/>
  <c r="E64" i="16"/>
  <c r="G64" i="16" s="1"/>
  <c r="G61" i="16"/>
  <c r="G58" i="16"/>
  <c r="E56" i="16"/>
  <c r="E63" i="16" s="1"/>
  <c r="G55" i="16"/>
  <c r="G54" i="16"/>
  <c r="G53" i="16"/>
  <c r="G52" i="16"/>
  <c r="F45" i="16"/>
  <c r="E45" i="16"/>
  <c r="G44" i="16"/>
  <c r="G45" i="16" s="1"/>
  <c r="G59" i="15"/>
  <c r="G57" i="15"/>
  <c r="G56" i="15"/>
  <c r="E55" i="15"/>
  <c r="G53" i="15"/>
  <c r="G51" i="15"/>
  <c r="G50" i="15"/>
  <c r="F44" i="15"/>
  <c r="E44" i="15"/>
  <c r="G43" i="15"/>
  <c r="G44" i="15" s="1"/>
  <c r="F37" i="15"/>
  <c r="E37" i="15"/>
  <c r="G36" i="15"/>
  <c r="G35" i="15"/>
  <c r="G37" i="15" s="1"/>
  <c r="G58" i="14"/>
  <c r="G54" i="14"/>
  <c r="G52" i="14"/>
  <c r="G51" i="14"/>
  <c r="G50" i="14"/>
  <c r="G48" i="14"/>
  <c r="F42" i="14"/>
  <c r="E42" i="14"/>
  <c r="G42" i="14"/>
  <c r="F35" i="14"/>
  <c r="G34" i="14"/>
  <c r="G33" i="14"/>
  <c r="G75" i="13"/>
  <c r="G74" i="13"/>
  <c r="G73" i="13"/>
  <c r="G72" i="13"/>
  <c r="E68" i="13"/>
  <c r="G68" i="13" s="1"/>
  <c r="E67" i="13"/>
  <c r="G67" i="13" s="1"/>
  <c r="E66" i="13"/>
  <c r="G66" i="13" s="1"/>
  <c r="G64" i="13"/>
  <c r="G60" i="13"/>
  <c r="G59" i="13"/>
  <c r="G58" i="13"/>
  <c r="G57" i="13"/>
  <c r="G56" i="13"/>
  <c r="G52" i="13"/>
  <c r="G51" i="13"/>
  <c r="G65" i="13"/>
  <c r="G49" i="13"/>
  <c r="G48" i="13"/>
  <c r="G41" i="13"/>
  <c r="F42" i="13"/>
  <c r="G40" i="13"/>
  <c r="G32" i="13"/>
  <c r="G35" i="13" s="1"/>
  <c r="G72" i="12"/>
  <c r="G70" i="12"/>
  <c r="G69" i="12"/>
  <c r="G65" i="12"/>
  <c r="G64" i="12"/>
  <c r="G63" i="12"/>
  <c r="E61" i="12"/>
  <c r="G68" i="12" s="1"/>
  <c r="G60" i="12"/>
  <c r="G59" i="12"/>
  <c r="G58" i="12"/>
  <c r="G57" i="12"/>
  <c r="G56" i="12"/>
  <c r="F49" i="12"/>
  <c r="E49" i="12"/>
  <c r="G48" i="12"/>
  <c r="G40" i="12"/>
  <c r="G39" i="12"/>
  <c r="G89" i="11"/>
  <c r="G85" i="11"/>
  <c r="F83" i="11"/>
  <c r="F87" i="11" s="1"/>
  <c r="G87" i="11" s="1"/>
  <c r="G80" i="11"/>
  <c r="G76" i="11"/>
  <c r="F74" i="11"/>
  <c r="F78" i="11" s="1"/>
  <c r="G78" i="11" s="1"/>
  <c r="G71" i="11"/>
  <c r="G70" i="11"/>
  <c r="E68" i="11"/>
  <c r="G68" i="11" s="1"/>
  <c r="E67" i="11"/>
  <c r="G67" i="11" s="1"/>
  <c r="G66" i="11"/>
  <c r="G65" i="11"/>
  <c r="G63" i="11"/>
  <c r="G62" i="11"/>
  <c r="E60" i="11"/>
  <c r="G59" i="11"/>
  <c r="G58" i="11"/>
  <c r="G57" i="11"/>
  <c r="G56" i="11"/>
  <c r="G55" i="11"/>
  <c r="G54" i="11"/>
  <c r="E53" i="11"/>
  <c r="G53" i="11" s="1"/>
  <c r="F46" i="11"/>
  <c r="E46" i="11"/>
  <c r="G45" i="11"/>
  <c r="G46" i="11" s="1"/>
  <c r="F39" i="11"/>
  <c r="E39" i="11"/>
  <c r="G38" i="11"/>
  <c r="G65" i="10"/>
  <c r="G69" i="10"/>
  <c r="G68" i="10"/>
  <c r="G63" i="10"/>
  <c r="G62" i="10"/>
  <c r="G61" i="10"/>
  <c r="G60" i="10"/>
  <c r="G59" i="10"/>
  <c r="G58" i="10"/>
  <c r="G57" i="10"/>
  <c r="E55" i="10"/>
  <c r="G55" i="10" s="1"/>
  <c r="G54" i="10"/>
  <c r="G53" i="10"/>
  <c r="G52" i="10"/>
  <c r="F44" i="10"/>
  <c r="E44" i="10"/>
  <c r="G43" i="10"/>
  <c r="G44" i="10" s="1"/>
  <c r="F37" i="10"/>
  <c r="E37" i="10"/>
  <c r="G36" i="10"/>
  <c r="G37" i="10" s="1"/>
  <c r="F76" i="9"/>
  <c r="F80" i="9" s="1"/>
  <c r="G80" i="9" s="1"/>
  <c r="G82" i="9"/>
  <c r="G78" i="9"/>
  <c r="G73" i="9"/>
  <c r="G72" i="9"/>
  <c r="G68" i="9"/>
  <c r="G67" i="9"/>
  <c r="G66" i="9"/>
  <c r="G65" i="9"/>
  <c r="G64" i="9"/>
  <c r="G63" i="9"/>
  <c r="G62" i="9"/>
  <c r="F60" i="9"/>
  <c r="E60" i="9"/>
  <c r="G59" i="9"/>
  <c r="G58" i="9"/>
  <c r="G57" i="9"/>
  <c r="G56" i="9"/>
  <c r="G55" i="9"/>
  <c r="F47" i="9"/>
  <c r="E47" i="9"/>
  <c r="G46" i="9"/>
  <c r="G38" i="9"/>
  <c r="G40" i="9" s="1"/>
  <c r="G86" i="8"/>
  <c r="G90" i="8"/>
  <c r="G89" i="8"/>
  <c r="G48" i="8"/>
  <c r="G50" i="8" s="1"/>
  <c r="G40" i="8"/>
  <c r="G42" i="8" s="1"/>
  <c r="G65" i="7"/>
  <c r="G60" i="7"/>
  <c r="E58" i="7"/>
  <c r="E64" i="7" s="1"/>
  <c r="G57" i="7"/>
  <c r="G56" i="7"/>
  <c r="G53" i="7"/>
  <c r="G52" i="7"/>
  <c r="G46" i="7"/>
  <c r="F46" i="7"/>
  <c r="E46" i="7"/>
  <c r="F39" i="7"/>
  <c r="E39" i="7"/>
  <c r="E63" i="7" s="1"/>
  <c r="G38" i="7"/>
  <c r="G39" i="7" s="1"/>
  <c r="G63" i="6"/>
  <c r="G65" i="6"/>
  <c r="G60" i="6"/>
  <c r="E58" i="6"/>
  <c r="G57" i="6"/>
  <c r="G56" i="6"/>
  <c r="G55" i="6"/>
  <c r="G54" i="6"/>
  <c r="G47" i="6"/>
  <c r="F47" i="6"/>
  <c r="E47" i="6"/>
  <c r="F40" i="6"/>
  <c r="E40" i="6"/>
  <c r="G39" i="6"/>
  <c r="G40" i="6" s="1"/>
  <c r="G80" i="5"/>
  <c r="G77" i="5"/>
  <c r="G76" i="5"/>
  <c r="G75" i="5"/>
  <c r="G73" i="5"/>
  <c r="G71" i="5"/>
  <c r="E69" i="5"/>
  <c r="G68" i="5"/>
  <c r="G67" i="5"/>
  <c r="G66" i="5"/>
  <c r="G61" i="5"/>
  <c r="G53" i="5"/>
  <c r="F46" i="5"/>
  <c r="E46" i="5"/>
  <c r="G46" i="5"/>
  <c r="F39" i="5"/>
  <c r="E39" i="5"/>
  <c r="G38" i="5"/>
  <c r="G39" i="5" s="1"/>
  <c r="E66" i="4"/>
  <c r="G66" i="4" s="1"/>
  <c r="G69" i="4"/>
  <c r="G67" i="4"/>
  <c r="G64" i="4"/>
  <c r="G61" i="4"/>
  <c r="G60" i="4"/>
  <c r="G55" i="4"/>
  <c r="G54" i="4"/>
  <c r="F48" i="4"/>
  <c r="E48" i="4"/>
  <c r="G47" i="4"/>
  <c r="E41" i="4"/>
  <c r="G40" i="4"/>
  <c r="G39" i="4"/>
  <c r="F75" i="3"/>
  <c r="F79" i="3" s="1"/>
  <c r="G79" i="3" s="1"/>
  <c r="F69" i="3"/>
  <c r="E69" i="3"/>
  <c r="G81" i="3"/>
  <c r="G77" i="3"/>
  <c r="G70" i="3"/>
  <c r="G64" i="3"/>
  <c r="G62" i="3"/>
  <c r="G61" i="3"/>
  <c r="G60" i="3"/>
  <c r="G57" i="3"/>
  <c r="G56" i="3"/>
  <c r="G48" i="3"/>
  <c r="G40" i="3"/>
  <c r="G39" i="3"/>
  <c r="F101" i="2"/>
  <c r="F105" i="2" s="1"/>
  <c r="G105" i="2" s="1"/>
  <c r="G107" i="2"/>
  <c r="G103" i="2"/>
  <c r="G97" i="2"/>
  <c r="G95" i="2"/>
  <c r="G94" i="2"/>
  <c r="G92" i="2"/>
  <c r="G91" i="2"/>
  <c r="G85" i="2"/>
  <c r="G82" i="2"/>
  <c r="G81" i="2"/>
  <c r="G80" i="2"/>
  <c r="G79" i="2"/>
  <c r="G78" i="2"/>
  <c r="G74" i="2"/>
  <c r="G66" i="2"/>
  <c r="G56" i="2"/>
  <c r="G46" i="2"/>
  <c r="G55" i="2"/>
  <c r="G45" i="2"/>
  <c r="G66" i="1"/>
  <c r="G61" i="1"/>
  <c r="E58" i="1"/>
  <c r="G58" i="1" s="1"/>
  <c r="G57" i="1"/>
  <c r="G56" i="1"/>
  <c r="G55" i="1"/>
  <c r="G54" i="1"/>
  <c r="G53" i="1"/>
  <c r="G52" i="1"/>
  <c r="G44" i="1"/>
  <c r="G45" i="1" s="1"/>
  <c r="F45" i="1"/>
  <c r="E45" i="1"/>
  <c r="G36" i="1"/>
  <c r="E67" i="7" l="1"/>
  <c r="G67" i="7" s="1"/>
  <c r="E79" i="5"/>
  <c r="G79" i="5" s="1"/>
  <c r="G37" i="23"/>
  <c r="G58" i="6"/>
  <c r="E64" i="6"/>
  <c r="E67" i="6" s="1"/>
  <c r="G38" i="1"/>
  <c r="H65" i="1"/>
  <c r="G62" i="4"/>
  <c r="G42" i="12"/>
  <c r="F70" i="9"/>
  <c r="G70" i="9" s="1"/>
  <c r="H70" i="9"/>
  <c r="G41" i="3"/>
  <c r="G49" i="2"/>
  <c r="G60" i="9"/>
  <c r="G58" i="2"/>
  <c r="G48" i="4"/>
  <c r="G56" i="16"/>
  <c r="G63" i="16"/>
  <c r="G54" i="17"/>
  <c r="G69" i="3"/>
  <c r="G60" i="11"/>
  <c r="G39" i="11"/>
  <c r="G83" i="2"/>
  <c r="G35" i="14"/>
  <c r="G50" i="13"/>
  <c r="G42" i="13"/>
  <c r="G61" i="12"/>
  <c r="G49" i="12"/>
  <c r="G74" i="11"/>
  <c r="G83" i="11"/>
  <c r="G76" i="9"/>
  <c r="G47" i="9"/>
  <c r="G87" i="8"/>
  <c r="G63" i="7"/>
  <c r="G58" i="7"/>
  <c r="G69" i="5"/>
  <c r="G41" i="4"/>
  <c r="G75" i="3"/>
  <c r="G101" i="2"/>
  <c r="G67" i="6" l="1"/>
  <c r="G64" i="6"/>
  <c r="I70" i="9"/>
</calcChain>
</file>

<file path=xl/comments1.xml><?xml version="1.0" encoding="utf-8"?>
<comments xmlns="http://schemas.openxmlformats.org/spreadsheetml/2006/main">
  <authors>
    <author>user</author>
  </authors>
  <commentList>
    <comment ref="F70" authorId="0">
      <text>
        <r>
          <rPr>
            <b/>
            <sz val="9"/>
            <color indexed="81"/>
            <rFont val="Tahoma"/>
            <family val="2"/>
            <charset val="204"/>
          </rPr>
          <t>user:</t>
        </r>
        <r>
          <rPr>
            <sz val="9"/>
            <color indexed="81"/>
            <rFont val="Tahoma"/>
            <family val="2"/>
            <charset val="204"/>
          </rPr>
          <t xml:space="preserve">
розраховується не лише на 26 учнів (держ замовлення), а на 1981 учнів</t>
        </r>
      </text>
    </comment>
  </commentList>
</comments>
</file>

<file path=xl/sharedStrings.xml><?xml version="1.0" encoding="utf-8"?>
<sst xmlns="http://schemas.openxmlformats.org/spreadsheetml/2006/main" count="5227" uniqueCount="777">
  <si>
    <t>ЗАТВЕРДЖЕНО
Наказ Міністерства фінансів України 
26 серпня 2014 року № 836
(у редакції наказу Міністерства фінансів України від  29 грудня 2018 року № 1209)</t>
  </si>
  <si>
    <t>ЗАТВЕРДЖЕНО</t>
  </si>
  <si>
    <t>Наказ / розпорядчий документ</t>
  </si>
  <si>
    <t>(найменування головного розпорядника коштів місцевого бюджету)</t>
  </si>
  <si>
    <t>Паспорт</t>
  </si>
  <si>
    <t xml:space="preserve">1. </t>
  </si>
  <si>
    <t>(код Типової відомчої класифікації видатків та кредитування місцевого бюджету)</t>
  </si>
  <si>
    <t>(код за ЄДРПОУ)</t>
  </si>
  <si>
    <t xml:space="preserve">2. </t>
  </si>
  <si>
    <t>(найменування відповідального виконавця)</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</si>
  <si>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</si>
  <si>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3. </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</si>
  <si>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</si>
  <si>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</si>
  <si>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</si>
  <si>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</si>
  <si>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</si>
  <si>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N з/п</t>
  </si>
  <si>
    <t>Ціль державної політики</t>
  </si>
  <si>
    <t>Завдання</t>
  </si>
  <si>
    <t>Напрями використання бюджетних коштів</t>
  </si>
  <si>
    <t>гривень</t>
  </si>
  <si>
    <t>Загальний фонд</t>
  </si>
  <si>
    <t>Спеціальний фонд</t>
  </si>
  <si>
    <t>Усього</t>
  </si>
  <si>
    <t>(грн)</t>
  </si>
  <si>
    <t>Найменування місцевої / регіональної програми</t>
  </si>
  <si>
    <t>Показник</t>
  </si>
  <si>
    <t>Одиниця виміру</t>
  </si>
  <si>
    <t>Джерело інформації</t>
  </si>
  <si>
    <t>затрат</t>
  </si>
  <si>
    <t>продукту</t>
  </si>
  <si>
    <t>ефективності</t>
  </si>
  <si>
    <t>якості</t>
  </si>
  <si>
    <t>(підпис)</t>
  </si>
  <si>
    <t>(ініціали/ініціал, прізвище)</t>
  </si>
  <si>
    <t>ПОГОДЖЕНО:</t>
  </si>
  <si>
    <t>Дата погодження</t>
  </si>
  <si>
    <t>М. П.</t>
  </si>
  <si>
    <t>0600000</t>
  </si>
  <si>
    <t>02145725</t>
  </si>
  <si>
    <t>0610000</t>
  </si>
  <si>
    <t>0611010</t>
  </si>
  <si>
    <t>0910</t>
  </si>
  <si>
    <t>Надання дошкільної освіти</t>
  </si>
  <si>
    <t xml:space="preserve">5. Підстави для виконання бюджетної програми: </t>
  </si>
  <si>
    <t>6. Цілі державної політики, на досягнення яких спрямована реалізація бюджетної програми</t>
  </si>
  <si>
    <t>Надання всебічної допомоги сім'ї у розвитку, вихованні на навчанні дитини</t>
  </si>
  <si>
    <t>Забезпечення доступность і безоплатность дошкільної освіти в комунальних закладах дошкільної освіти у межах державних вимог до змісту, рівня й обсягу дошкільної освіти (Базового компонента дошкільної освіти) та обов'язкову дошкільну освіту дітей старшого дошкільного віку</t>
  </si>
  <si>
    <t>8. Завдання бюджетної програми</t>
  </si>
  <si>
    <t>7. Мета бюджетної програми:</t>
  </si>
  <si>
    <t>Капітальний ремонт приміщень навчальних закладів</t>
  </si>
  <si>
    <t>9. Напрями використання бюджетних коштів</t>
  </si>
  <si>
    <t>10. Перелік місцевих / регіональних програм, що виконуються у складі бюджетної програми:</t>
  </si>
  <si>
    <t>О.М. Грицай</t>
  </si>
  <si>
    <t>1.1</t>
  </si>
  <si>
    <t xml:space="preserve"> затрат</t>
  </si>
  <si>
    <t>од.</t>
  </si>
  <si>
    <t>рішення ВК ПМР, ф.85-к</t>
  </si>
  <si>
    <t>кількість груп</t>
  </si>
  <si>
    <t>середньорічне число посадових окладів (ставок) педагогічного персоналу</t>
  </si>
  <si>
    <t>шт.од.</t>
  </si>
  <si>
    <t xml:space="preserve">штатний розпис </t>
  </si>
  <si>
    <t>середньорічне число штатних одиниць адмінперсоналу, за умовами оплати відненсених до педагогічного персоналу</t>
  </si>
  <si>
    <t>штатний розпис</t>
  </si>
  <si>
    <t>середньорічне число штатних одиниць спеціалістів</t>
  </si>
  <si>
    <t>середньорічне число штатних одиниць робітників</t>
  </si>
  <si>
    <t>Всього ставок</t>
  </si>
  <si>
    <t>1.2</t>
  </si>
  <si>
    <t>кількість вихованців (дітей)</t>
  </si>
  <si>
    <t>осіб</t>
  </si>
  <si>
    <t>ф.85-к</t>
  </si>
  <si>
    <t>1.3</t>
  </si>
  <si>
    <t>грн.</t>
  </si>
  <si>
    <t>розрахунково</t>
  </si>
  <si>
    <t>діт./дн./тис.</t>
  </si>
  <si>
    <t>табель обліку щоденного відвідування дітей дошкільного віку, розрахунок до кошторису</t>
  </si>
  <si>
    <t>1.4</t>
  </si>
  <si>
    <t>дн./на 1 дитину</t>
  </si>
  <si>
    <r>
      <rPr>
        <b/>
        <sz val="10"/>
        <color indexed="8"/>
        <rFont val="Times New Roman"/>
        <family val="1"/>
        <charset val="204"/>
      </rPr>
      <t>Завдання 2.</t>
    </r>
    <r>
      <rPr>
        <sz val="10"/>
        <color indexed="8"/>
        <rFont val="Times New Roman"/>
        <family val="1"/>
        <charset val="204"/>
      </rPr>
      <t xml:space="preserve"> Капітальний ремонт приміщень навчальних закладів</t>
    </r>
  </si>
  <si>
    <t>2.1</t>
  </si>
  <si>
    <t>обсяг видатків</t>
  </si>
  <si>
    <t>Кошторис програм на 2021 рік, рішення сесії</t>
  </si>
  <si>
    <t>2.2</t>
  </si>
  <si>
    <t>кількість об'єктів, які планується відремонтувати</t>
  </si>
  <si>
    <t>розрахунки до кошторису</t>
  </si>
  <si>
    <t>2.3</t>
  </si>
  <si>
    <t>середня вартість витрат на ремонт 1 об'єкту</t>
  </si>
  <si>
    <t>2.4</t>
  </si>
  <si>
    <t>рівень готовності відремонтованих об'єктів (прогнозні дані)</t>
  </si>
  <si>
    <t>%</t>
  </si>
  <si>
    <t>Надання загальної середньої освіти закладами загальної середньої освіти</t>
  </si>
  <si>
    <t>1021</t>
  </si>
  <si>
    <t>0611021</t>
  </si>
  <si>
    <t>0921</t>
  </si>
  <si>
    <t>Забезпечення якості освіти та якості освітньої діяльності</t>
  </si>
  <si>
    <t>Забезпечення рівного доступу до освіти без дискримінації за будь-якими ознаками, у тому числі за ознакою інвалідності</t>
  </si>
  <si>
    <t>Розвиток інклюзивного освітнього середовища, у тому числі у закладах освіти, найбільш доступних і наближених до місця проживання осіб з особливими освітніми потребами</t>
  </si>
  <si>
    <t>Єдність навчання, виховання та розвитку</t>
  </si>
  <si>
    <t xml:space="preserve"> Забезпечення надання послуг з загальної середньої освіти в загальноосвітніх закладах</t>
  </si>
  <si>
    <t>Забезпечити  надання  послуг з загальної середньої освіти в загальноосвітніх закладах</t>
  </si>
  <si>
    <t>Придбання предметів довгострокового користування</t>
  </si>
  <si>
    <t>Міська програма оздоровлення та відпочинку дітей м. Полтава на 2019-2023 роки</t>
  </si>
  <si>
    <t>кількість закладів комунальної форми власності</t>
  </si>
  <si>
    <t>рішення ВК ПМР, ф.85-к, статистична звітність 76-РВК, ЗНЗ 2</t>
  </si>
  <si>
    <t>кількість класів у закладах комунальної форми власності</t>
  </si>
  <si>
    <t>кількість груп у закладах комунальної форми власності</t>
  </si>
  <si>
    <t>середньорічне число посадових окладів (ставок) педагогічного персоналу у закладах комунальної форми власності</t>
  </si>
  <si>
    <t>середньорічне число штатних одиниць адмінперсоналу, за умовами оплати відненсених до педагогічного персоналу у закладах комунальної форми власності</t>
  </si>
  <si>
    <t>середньорічне число штатних одиниць спеціалістів у закладах комунальної форми власності</t>
  </si>
  <si>
    <t>середньорічне число штатних одиниць робітників у закладах комунальної форми власності</t>
  </si>
  <si>
    <t>кількість учнів закладів комунальної форми власності</t>
  </si>
  <si>
    <t>статистична звітність 76-РВК, ЗНЗ 2</t>
  </si>
  <si>
    <t>витрати на 1 учня закладу комунальної форми власності</t>
  </si>
  <si>
    <t>витрати на 1 вихованця (дитини)</t>
  </si>
  <si>
    <t>діто-дні відвідування учнями</t>
  </si>
  <si>
    <t>діт/дн./тис.</t>
  </si>
  <si>
    <t>табель обліку відвідування учнів, розрахунок до кошторису</t>
  </si>
  <si>
    <t>діто-дні відвідування вихованцями (дітьми)</t>
  </si>
  <si>
    <t>табель обліку щоденного відвідування дітей дошкільного віку , розрахунок до кошторису</t>
  </si>
  <si>
    <t>кількість днів відвідування учнями</t>
  </si>
  <si>
    <t>дн./на 1 учня</t>
  </si>
  <si>
    <t>кількість днів відвідування вихованцями (дітьми)</t>
  </si>
  <si>
    <t>3.1</t>
  </si>
  <si>
    <t>рішення сесії</t>
  </si>
  <si>
    <t>3.2</t>
  </si>
  <si>
    <t>кількість об'єктів, які планується придбати</t>
  </si>
  <si>
    <t>3.3</t>
  </si>
  <si>
    <t>середня вартість витрат на придбання 1 предмету</t>
  </si>
  <si>
    <t>3.4</t>
  </si>
  <si>
    <t>відсоток забезпеченості обладнанням</t>
  </si>
  <si>
    <r>
      <rPr>
        <b/>
        <sz val="11"/>
        <color indexed="8"/>
        <rFont val="Times New Roman"/>
        <family val="1"/>
        <charset val="204"/>
      </rPr>
      <t>Завдання 1.</t>
    </r>
    <r>
      <rPr>
        <sz val="11"/>
        <color indexed="8"/>
        <rFont val="Times New Roman"/>
        <family val="1"/>
        <charset val="204"/>
      </rPr>
      <t xml:space="preserve"> Забезпечити  надання  послуг з загальної середньої освіти в загальноосвітніх закладах</t>
    </r>
  </si>
  <si>
    <t>0611022</t>
  </si>
  <si>
    <t>1022</t>
  </si>
  <si>
    <t>0922</t>
  </si>
  <si>
    <t>Створення  умов  для усунення обмежень життєдіяльності осіб з інвалідністю, відновлення і компенсації їх порушених або втрачених здатностей до побутової, професійної, суспільної діяльності</t>
  </si>
  <si>
    <t>Міська цільова програма "Партиципаторне бюджетування (бюджет участі) Полтавської територіальної громади" на 2021-2025 роки</t>
  </si>
  <si>
    <t>кількість закладів</t>
  </si>
  <si>
    <t>рішення ВК ПМР, статистична звітність 76-РВК</t>
  </si>
  <si>
    <t>кількість класів</t>
  </si>
  <si>
    <t>рішення ВК ПМР, статистична звітність ЗНЗ 1</t>
  </si>
  <si>
    <t>кількість учнів</t>
  </si>
  <si>
    <t>статистична звітність 76-РВК</t>
  </si>
  <si>
    <t xml:space="preserve"> ефективності</t>
  </si>
  <si>
    <t>витрати на 1 учня</t>
  </si>
  <si>
    <t xml:space="preserve"> якості</t>
  </si>
  <si>
    <r>
      <rPr>
        <b/>
        <sz val="9"/>
        <color indexed="8"/>
        <rFont val="Times New Roman"/>
        <family val="1"/>
        <charset val="204"/>
      </rPr>
      <t>Завдання 2.</t>
    </r>
    <r>
      <rPr>
        <sz val="9"/>
        <color indexed="8"/>
        <rFont val="Times New Roman"/>
        <family val="1"/>
        <charset val="204"/>
      </rPr>
      <t xml:space="preserve"> Придбання предметів довгострокового користування</t>
    </r>
  </si>
  <si>
    <t>3</t>
  </si>
  <si>
    <t xml:space="preserve"> продукту</t>
  </si>
  <si>
    <t>0611023</t>
  </si>
  <si>
    <t>1023</t>
  </si>
  <si>
    <t>0611031</t>
  </si>
  <si>
    <t>1031</t>
  </si>
  <si>
    <t>кількість закладів приватної форми власності</t>
  </si>
  <si>
    <t>рішення ВК ПМР, ф.85-к, статистична звітність 76-РВК, ЗНЗ 3</t>
  </si>
  <si>
    <t>0611032</t>
  </si>
  <si>
    <t>1032</t>
  </si>
  <si>
    <t>0611033</t>
  </si>
  <si>
    <t>1033</t>
  </si>
  <si>
    <t>Надання позашкільної освіти закладами позашкільної освіти, заходи із позашкільної роботи з дітьми</t>
  </si>
  <si>
    <t>0960</t>
  </si>
  <si>
    <t>0611070</t>
  </si>
  <si>
    <t>1070</t>
  </si>
  <si>
    <t>Реалізація державної політики щодо доступності та якості послуг з оздоровлення та відпочинку дітей</t>
  </si>
  <si>
    <t>Створення умов для здобуття вихованцями, учнями і слухачами позашкільної освіти</t>
  </si>
  <si>
    <t xml:space="preserve">рішення ВК ПМР </t>
  </si>
  <si>
    <t>мережа закладів</t>
  </si>
  <si>
    <t>кількість путівок, яку планується придбати</t>
  </si>
  <si>
    <t>шт.</t>
  </si>
  <si>
    <t>розрахунок до програми</t>
  </si>
  <si>
    <t>витрати на 1 дитину, яка буде оздоровлена</t>
  </si>
  <si>
    <t>відсоток дітей, які будуть оздоровлені</t>
  </si>
  <si>
    <t>Підготовка кадрів закладами професійної (професійно-технічної) освіти та іншими закладами освіти за рахунок коштів місцевого бюджету</t>
  </si>
  <si>
    <t>0930</t>
  </si>
  <si>
    <t>0611091</t>
  </si>
  <si>
    <t>1091</t>
  </si>
  <si>
    <t>Задоволення потреб економіки країна у кваліфікованих і конкуретноспроможних на ринку праці робітників</t>
  </si>
  <si>
    <t>Сприяння в реалізації державної політики зайнятості населення</t>
  </si>
  <si>
    <t>х</t>
  </si>
  <si>
    <t>рішення МВК</t>
  </si>
  <si>
    <t>середньорічне число посадових окладів(ставок) педагогічного персоналу</t>
  </si>
  <si>
    <t xml:space="preserve">кількість учнів </t>
  </si>
  <si>
    <t>середньорічна кількість дітей-сиріт, які знаходяться на повному державному забезпеченні</t>
  </si>
  <si>
    <t>середньорічна кількість дітей-сиріт, які знаходяться під опікою</t>
  </si>
  <si>
    <t xml:space="preserve"> кількість осіб з числа дітей-сиріт та дітей, позбавлених батьківського піклування, яким буде виплачуватися одноразова грошова допомога при працевлаштуванні</t>
  </si>
  <si>
    <t xml:space="preserve"> кількість осіб з числа дітей-сиріт та дітей, позбавлених батьківського піклування, яким буде виплачуватися щорічна допомога  для придбання навчальної літератури</t>
  </si>
  <si>
    <t xml:space="preserve">кількість випускників </t>
  </si>
  <si>
    <t>кількість випускників, які будуть працевлаштовані</t>
  </si>
  <si>
    <t>відсоток учнів, які отримують відповідний документ про освіту</t>
  </si>
  <si>
    <t>відсоток працевлаштованих випускників</t>
  </si>
  <si>
    <t>спец</t>
  </si>
  <si>
    <r>
      <rPr>
        <b/>
        <sz val="10"/>
        <color indexed="8"/>
        <rFont val="Times New Roman"/>
        <family val="1"/>
        <charset val="204"/>
      </rPr>
      <t>Завдання 2.</t>
    </r>
    <r>
      <rPr>
        <sz val="10"/>
        <color indexed="8"/>
        <rFont val="Times New Roman"/>
        <family val="1"/>
        <charset val="204"/>
      </rPr>
      <t xml:space="preserve"> Придбання предметів довгострокового користування</t>
    </r>
  </si>
  <si>
    <t>0611092</t>
  </si>
  <si>
    <t>1092</t>
  </si>
  <si>
    <t>Підготовка кадрів закладами професійної (професійно-технічної) освіти та іншими закладами освіти за рахунок освітньої субвенції</t>
  </si>
  <si>
    <t>0611041</t>
  </si>
  <si>
    <t>1041</t>
  </si>
  <si>
    <t>0611141</t>
  </si>
  <si>
    <t>1141</t>
  </si>
  <si>
    <t>0990</t>
  </si>
  <si>
    <t>Забезпечення діяльності інших закладів у сфері освіти</t>
  </si>
  <si>
    <t>Формування повної і достовірною інформації про діяльність організації та її майнове положення, необхідної внутрішнім і зовнішнім користувачам бухгалтерської звітності</t>
  </si>
  <si>
    <t>Рівність умов кожної людини для повної реалізації її здібностей, таланту, всебічного розвитку</t>
  </si>
  <si>
    <t>Безперервність і різноманітність освіти. Науковий, світський характер освіти</t>
  </si>
  <si>
    <t>Забезпечення надання інших освітніх послуг, фінансування освітніх програм та заходів, контроль за веденням  бухгалтерського обліку та звітності, забезпечення централізованого господарського обслуговування. Здійснення ресурсного забезпечення освітнього процесу в закладах загальної середньої освіти, забезпечення поглибленого вивчення окремих предметів інваріантної та варіативної складових освітніх програм. Надання допомоги дітям з вадами мови.</t>
  </si>
  <si>
    <t>Забезпечити  складання і надання  кошторисної, звітної, фінансової документації, фінанасування  установ освіти згідно з затвердженими кошторисами, надання якісних послуг з централізованого господарського обслуговування. Здійснювати ресурсне забезпечення освітнього процесу в закладах загальної середньої освіти, забезпечити поглиблене вивчення окремих предметів інваріантної та варіативної складових освітніх програм. забезпечення централізованого господарського обслуговування. Здійснення ресурсного забезпечення освітнього процесу в закладах загальної середньої освіти, забезпечення поглибленого вивчення окремих предметів інваріантної та варіативної складових освітніх програм. Надання допомоги дітям з вадами мови.</t>
  </si>
  <si>
    <t>1</t>
  </si>
  <si>
    <t>кількість підрозділів</t>
  </si>
  <si>
    <t>кількість логопедичних пунктів</t>
  </si>
  <si>
    <t>2</t>
  </si>
  <si>
    <t>кількість закладів, які обслуговуються</t>
  </si>
  <si>
    <t>мережа закладів освіти</t>
  </si>
  <si>
    <t>кількість особових рахунків</t>
  </si>
  <si>
    <t>бухгалтерська звітність</t>
  </si>
  <si>
    <t xml:space="preserve">кількість складених звітів </t>
  </si>
  <si>
    <t>кількість установ, які обслуговує 1 працівник</t>
  </si>
  <si>
    <t>кількість особових рахунків, які обслуговує 1 працівник</t>
  </si>
  <si>
    <t>кількість звітів, які складає 1 працівник</t>
  </si>
  <si>
    <t>забезпечення якісного обслуговування</t>
  </si>
  <si>
    <t>розрахунок</t>
  </si>
  <si>
    <r>
      <rPr>
        <b/>
        <sz val="9"/>
        <color indexed="8"/>
        <rFont val="Times New Roman"/>
        <family val="1"/>
        <charset val="204"/>
      </rPr>
      <t>Завдання 1.</t>
    </r>
    <r>
      <rPr>
        <sz val="9"/>
        <color indexed="8"/>
        <rFont val="Times New Roman"/>
        <family val="1"/>
        <charset val="204"/>
      </rPr>
      <t xml:space="preserve"> Забезпечити  складання і надання  кошторисної, звітної, фінансової документації, фінанасування  установ освіти згідно з затвердженими кошторисами, надання якісних послуг з централізованого господарського обслуговування. Здійснювати ресурсне забезпечення освітнього процесу в закладах загальної середньої освіти, забезпечити поглиблене вивчення окремих предметів інваріантної та варіативної складових освітніх програм. забезпечення централізованого господарського обслуговування. Здійснення ресурсного забезпечення освітнього процесу в закладах загальної середньої освіти, забезпечення поглибленого вивчення окремих предметів інваріантної та варіативної складових освітніх програм. Надання допомоги дітям з вадами мови.</t>
    </r>
  </si>
  <si>
    <t>Інші програми та заходи у сфері освіти</t>
  </si>
  <si>
    <t>Реалізація політики у сфері підтримки талановитих діей. Створення сприятливих умов для самореалізації творчої особистості</t>
  </si>
  <si>
    <t xml:space="preserve"> Забезпечити надання допомоги дітям -сиротам та дітям позбавленим батьківського піклування, яким виповнюється 18 років. Забезпечити виконання міських програм направлених на реалізацію програм та заходів у сфері освіти</t>
  </si>
  <si>
    <t>видатки на перевезення учнів</t>
  </si>
  <si>
    <t>безоплатний проїзд (виготовлення квитків)</t>
  </si>
  <si>
    <t>видатки на проведення конкурсів, організацію відвідування культурно-мистецьких заходів для дітей та підлітків</t>
  </si>
  <si>
    <t>видатки на придбання подарунків учням 1-х класів</t>
  </si>
  <si>
    <t>видатки на виплату допомоги</t>
  </si>
  <si>
    <t xml:space="preserve"> рішення сесії</t>
  </si>
  <si>
    <t>кількість місяців перевезення учнів</t>
  </si>
  <si>
    <t>міс.</t>
  </si>
  <si>
    <t>навчальний план</t>
  </si>
  <si>
    <t>кількість учнів, що отримають безкоштовний проїзд на 1 півріччя</t>
  </si>
  <si>
    <t>кількість конкурсів, заходів</t>
  </si>
  <si>
    <t>кількість учнів 1-х класів</t>
  </si>
  <si>
    <t>середньорічна кількість одержувачів допомоги</t>
  </si>
  <si>
    <t>служби у справах дітей районних рад</t>
  </si>
  <si>
    <t>вартість перевезення учнів на 1 місяць</t>
  </si>
  <si>
    <t>видатки на проведення  1  конкурса</t>
  </si>
  <si>
    <t>кошторис програм, розрахунок</t>
  </si>
  <si>
    <t>вартість проїзного квитка</t>
  </si>
  <si>
    <t>вартість 1 подарунку учня 1-ших класів</t>
  </si>
  <si>
    <t>середній розмір допомоги</t>
  </si>
  <si>
    <t>ф.2, Постанова КМУ №823 від 25.08.2005р.</t>
  </si>
  <si>
    <t>забезпеченість учнів проїздними квитками</t>
  </si>
  <si>
    <t>забезпеченість подарунками</t>
  </si>
  <si>
    <t>частка запланованої допомоги до кількості одержувачів</t>
  </si>
  <si>
    <t>0611142</t>
  </si>
  <si>
    <t>1142</t>
  </si>
  <si>
    <t>0611151</t>
  </si>
  <si>
    <t>1151</t>
  </si>
  <si>
    <t>Забезпечення діяльності інклюзивно-ресурсних центрів за рахунок коштів місцевого бюджету</t>
  </si>
  <si>
    <t>Забезпечення права дітей з особливими освітніми потребами віком від 2 до 18 років на здобуття дошкільної та загальної середньої освіти, в тому числі у закладах професійної (професійно-технічної) освіти та інших закладах освіти, які забезпечують здобуття загальної середньої освіти, шляхом проведення комплексної психолого-педагогічної оцінки розвитку дитини, надання психолого-педагогічних, корекційно-розвиткових послуг та забезпечення їх системного кваліфікованого супроводу.</t>
  </si>
  <si>
    <t>шт. од.</t>
  </si>
  <si>
    <t>кількість дітей, які обслуговуються інклюзивно-ресурсним центром</t>
  </si>
  <si>
    <t>звітність установи</t>
  </si>
  <si>
    <t>витрати на обстеження 1 дитини</t>
  </si>
  <si>
    <t>відсоток забезпечення дітей з особливими потребами</t>
  </si>
  <si>
    <t>0611152</t>
  </si>
  <si>
    <t>1152</t>
  </si>
  <si>
    <t>Забезпечення діяльності інклюзивно-ресурсних центрів за рахунок освітньої субвенції</t>
  </si>
  <si>
    <t>середньорічне число штатних одиниць адмінперсоналу ,за умовами оплати відненсених до педагогічного персоналу</t>
  </si>
  <si>
    <t>кількість дітей, які обслуговує 1 працівник</t>
  </si>
  <si>
    <t>витрати на утримання 1 штатної одиниці</t>
  </si>
  <si>
    <t>0611160</t>
  </si>
  <si>
    <t>1160</t>
  </si>
  <si>
    <t>Забезпечення діяльності центрів професійного розвитку педагогічних працівників</t>
  </si>
  <si>
    <t xml:space="preserve">Рівність умов для кожного педагогічного працівника щодо повної реалізації його духовного, творчого та інтелектуального потенціалу   </t>
  </si>
  <si>
    <t xml:space="preserve">  Безперервність фахового вдосконалення</t>
  </si>
  <si>
    <t>Науковість, гнучкість і прогностичність науково-методичної роботи з педагогічними кадрами</t>
  </si>
  <si>
    <t>рішення ВК ПМР</t>
  </si>
  <si>
    <t>кількість закладів, які обслуговує центр</t>
  </si>
  <si>
    <t>план роботи</t>
  </si>
  <si>
    <t>вартість утримання 1 штатної одиниці на рік</t>
  </si>
  <si>
    <t>відсоток забезпечення якісного обслуговування</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</si>
  <si>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</si>
  <si>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</si>
  <si>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</si>
  <si>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11. Результативні показники бюджетної програми:</t>
  </si>
  <si>
    <t>рішення  сесії</t>
  </si>
  <si>
    <t>мережа</t>
  </si>
  <si>
    <t>Охорона та раціональне використання природних ресурсів</t>
  </si>
  <si>
    <t>0618311</t>
  </si>
  <si>
    <t>8311</t>
  </si>
  <si>
    <t>0511</t>
  </si>
  <si>
    <t>Поліпшення стану навколишнього природного середовища, створення безпечних умов життєдіяльності населення, підвищення рівня привабливості міста Полтава</t>
  </si>
  <si>
    <t xml:space="preserve">Проведення заходів з охорони та раціонального використання природних ресурсів </t>
  </si>
  <si>
    <t>Забезпечити проведення заходів з охорони та раціонального використання природних ресурсів</t>
  </si>
  <si>
    <t>обсяг коштів на здійснення заходів</t>
  </si>
  <si>
    <t>кількість учнів, що отримають нагородження</t>
  </si>
  <si>
    <t>середній розмір одного нагородження</t>
  </si>
  <si>
    <t>відсоток учнів, які отримують нагороди, за результатами проведених заходів</t>
  </si>
  <si>
    <t>0610160</t>
  </si>
  <si>
    <t>0160</t>
  </si>
  <si>
    <t>0111</t>
  </si>
  <si>
    <t>Освіта є державним пріоритетом, що забезпечує інноваційний, соціально-економічний і культурний розвиток суспільства. Фінансування освіти є інвестицією в людський потенціал, сталий розвиток суспільства і держави.</t>
  </si>
  <si>
    <t>Керівництво і управління у сфері освіти</t>
  </si>
  <si>
    <t>кількість штатних одиниць</t>
  </si>
  <si>
    <t>журнал реєстрації</t>
  </si>
  <si>
    <t>кількість прийнятих нормативно-правових актів</t>
  </si>
  <si>
    <t>кількість виконаних листів, звернень, заяв, скарг на одного працівника</t>
  </si>
  <si>
    <t>кількість прийнятих нормативно-правових актів на одного працівника</t>
  </si>
  <si>
    <t>відсоток прийнятих нормативно-правових актів у загальній кількості підготовлених</t>
  </si>
  <si>
    <t>відсоток вчасно виконаних листів, звернень, заяв, скарг у їх загальній кількості</t>
  </si>
  <si>
    <t>обсяг фінансування</t>
  </si>
  <si>
    <t>середні витрати на підтримку одного комунального підприємства</t>
  </si>
  <si>
    <t>0611061</t>
  </si>
  <si>
    <t>1061</t>
  </si>
  <si>
    <t>Забезпечити  надання  послуг з загальної середньої освіти в загальноосвітніх закладах за рахунок залишків освітньої субвенції</t>
  </si>
  <si>
    <t>кількість класів у закладах приватної форми власності</t>
  </si>
  <si>
    <t>+</t>
  </si>
  <si>
    <t>4. Обсяг бюджетних призначень/бюджетних асигнувань 8 977,92 гривень, у тому числі загального фонду 0,00 гривень та спеціального фонду 8 977,92 гривень</t>
  </si>
  <si>
    <r>
      <rPr>
        <b/>
        <sz val="10"/>
        <color indexed="8"/>
        <rFont val="Times New Roman"/>
        <family val="1"/>
        <charset val="204"/>
      </rPr>
      <t>Завдання 1.</t>
    </r>
    <r>
      <rPr>
        <sz val="10"/>
        <color indexed="8"/>
        <rFont val="Times New Roman"/>
        <family val="1"/>
        <charset val="204"/>
      </rPr>
      <t xml:space="preserve"> Придбання предметів довгострокового користування</t>
    </r>
  </si>
  <si>
    <t>0611154</t>
  </si>
  <si>
    <t>1154</t>
  </si>
  <si>
    <t>Забезпечити надання якісних послуг з метою визначення особливих освітніх потреб дитини, розроблення рекомендацій щодо програми навчання, особливостей організації психолого-педагогічної допомоги дітям з особливими освітніми потребами за рахунок залишків освітньої субвенції</t>
  </si>
  <si>
    <r>
      <rPr>
        <b/>
        <sz val="8"/>
        <color indexed="8"/>
        <rFont val="Times New Roman"/>
        <family val="1"/>
        <charset val="204"/>
      </rPr>
      <t>Завдання 1.</t>
    </r>
    <r>
      <rPr>
        <sz val="8"/>
        <color indexed="8"/>
        <rFont val="Times New Roman"/>
        <family val="1"/>
        <charset val="204"/>
      </rPr>
      <t>Забезпечити надання якісних послуг з метою визначення особливих освітніх потреб дитини, розроблення рекомендацій щодо програми навчання, особливостей організації психолого-педагогічної допомоги дітям з особливими освітніми потребами за рахунок залишків освітньої субвенції</t>
    </r>
  </si>
  <si>
    <t>0611210</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</si>
  <si>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</si>
  <si>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</si>
  <si>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рівень забезпеченості видатків </t>
  </si>
  <si>
    <t>охоплення учнів, що потребують перевезення</t>
  </si>
  <si>
    <t xml:space="preserve">кількість комунальних підприємств, яким надається фінансова підтримка </t>
  </si>
  <si>
    <t>Департамент освіти Полтавської міської ради</t>
  </si>
  <si>
    <t>Завдання 1. Здійснення Департаментом освіти Полтавської міської ради наданих законодавством повноважень у сфері освіти</t>
  </si>
  <si>
    <t>Створення належних умов для діяльності працівників та функціонування Департаменту освіти Полтавської міської ради</t>
  </si>
  <si>
    <t>Доступність для кожного громадянина усіх форм і типів освітніх послуг, що надаються державою</t>
  </si>
  <si>
    <t>Гнучкість і прогностичність системи освіти; єдність і наступність системи освіти; безперервність і різноманітність освіти</t>
  </si>
  <si>
    <t>кількість проєктів, які планується реалізувати</t>
  </si>
  <si>
    <t>середня вартість витрат на реалізацію 1 проєкту</t>
  </si>
  <si>
    <t>видатки на придбання новорічних подарунків</t>
  </si>
  <si>
    <r>
      <rPr>
        <b/>
        <sz val="10"/>
        <color indexed="8"/>
        <rFont val="Times New Roman"/>
        <family val="1"/>
        <charset val="204"/>
      </rPr>
      <t>Завдання 1.</t>
    </r>
    <r>
      <rPr>
        <sz val="10"/>
        <color indexed="8"/>
        <rFont val="Times New Roman"/>
        <family val="1"/>
        <charset val="204"/>
      </rPr>
      <t xml:space="preserve"> Забезпечити проведення заходів з охорони та раціонального використання природних ресурсів</t>
    </r>
  </si>
  <si>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</si>
  <si>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</si>
  <si>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</si>
  <si>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</si>
  <si>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</si>
  <si>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</si>
  <si>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відсоток використання коштів для забезпечення умов співфінансування</t>
  </si>
  <si>
    <t>Перший заступник начальника Бюджетно-фінансового управління виконавчого комітету Полтавської міської ради</t>
  </si>
  <si>
    <t>Забезпечити утримання та діяльність Комунального підприємства "Добробут Полтавської громади" Полтавської міської ради</t>
  </si>
  <si>
    <t>Завдання 2. Забезпечити утримання та діяльність Комунального підприємства "Добробут Полтавської громади" Полтавської міської ради</t>
  </si>
  <si>
    <t>відсоток використання субвенції</t>
  </si>
  <si>
    <t>4.1</t>
  </si>
  <si>
    <t>4.2</t>
  </si>
  <si>
    <t>4.3</t>
  </si>
  <si>
    <t>4.4</t>
  </si>
  <si>
    <t>9770</t>
  </si>
  <si>
    <t>0619770</t>
  </si>
  <si>
    <r>
      <rPr>
        <b/>
        <sz val="10"/>
        <color indexed="8"/>
        <rFont val="Times New Roman"/>
        <family val="1"/>
        <charset val="204"/>
      </rPr>
      <t>Завдання 4.</t>
    </r>
    <r>
      <rPr>
        <sz val="10"/>
        <color indexed="8"/>
        <rFont val="Times New Roman"/>
        <family val="1"/>
        <charset val="204"/>
      </rPr>
      <t xml:space="preserve"> Реалізація програми «Розвиток освітнього простору Полтавщини» на 2021-2025 роки»</t>
    </r>
  </si>
  <si>
    <r>
      <rPr>
        <b/>
        <sz val="10"/>
        <color indexed="8"/>
        <rFont val="Times New Roman"/>
        <family val="1"/>
        <charset val="204"/>
      </rPr>
      <t>Завдання 3.</t>
    </r>
    <r>
      <rPr>
        <sz val="10"/>
        <color indexed="8"/>
        <rFont val="Times New Roman"/>
        <family val="1"/>
        <charset val="204"/>
      </rPr>
      <t xml:space="preserve"> Капітальний ремонт приміщень навчальних закладів</t>
    </r>
  </si>
  <si>
    <t>рем даху чепіга</t>
  </si>
  <si>
    <t>Інші субвенції з місцевого бюджету</t>
  </si>
  <si>
    <t>0180</t>
  </si>
  <si>
    <t>відсоток співфінансування на придбання обладнання</t>
  </si>
  <si>
    <t>кількість проєктів, що будуть реалізовані</t>
  </si>
  <si>
    <t>цб, ггз, мрц, логопеди</t>
  </si>
  <si>
    <t>Забезпечити співфінансування заходів Регіональної програми "Дітям Полтавщини - якісне харчування"</t>
  </si>
  <si>
    <t>середні витрати на реалізацію 1 проєкту</t>
  </si>
  <si>
    <t xml:space="preserve">                       </t>
  </si>
  <si>
    <t xml:space="preserve">                                      </t>
  </si>
  <si>
    <t xml:space="preserve">Створення належних умов для діяльності працівників та функціонування Департаменту освіти Полтавської міської ради                                                                                                                                                                                                                                                                                                                                                                                                                                                                                                                                                                                                                                                                                    </t>
  </si>
  <si>
    <t>Кошторис програм, рішення сесії</t>
  </si>
  <si>
    <t>1+47+56+2+1+5+4+9+2+1+1</t>
  </si>
  <si>
    <t>бюджетної програми місцевого бюджету на 2022 рік</t>
  </si>
  <si>
    <t xml:space="preserve"> Забезпечити співфінансування заходів Регіональної програми "Дітям Полтавщини - якісне харчування"Трансферт на Полтавську обласну раду</t>
  </si>
  <si>
    <r>
      <rPr>
        <b/>
        <sz val="8"/>
        <color indexed="8"/>
        <rFont val="Times New Roman"/>
        <family val="1"/>
        <charset val="204"/>
      </rPr>
      <t>Завдання 1.</t>
    </r>
    <r>
      <rPr>
        <sz val="8"/>
        <color indexed="8"/>
        <rFont val="Times New Roman"/>
        <family val="1"/>
        <charset val="204"/>
      </rPr>
      <t xml:space="preserve"> Забезпечити співфінансування заходів Регіональної програми "Дітям Полтавщини - якісне харчування"</t>
    </r>
  </si>
  <si>
    <t>47с+44+2+12+1+4+9</t>
  </si>
  <si>
    <t>4. Обсяг бюджетних призначень/бюджетних асигнувань 257 977,00 гривень, у тому числі загального фонду 0,00 гривень та спеціального фонду 257 977,00 гривень</t>
  </si>
  <si>
    <t>Директор Департаменту освіти Полтавської міської ради</t>
  </si>
  <si>
    <t>Кошторис програм, рішення  сесії</t>
  </si>
  <si>
    <t>обсяг витрат</t>
  </si>
  <si>
    <t>Комплексна програма розвитку освітньої галузі Полтавської міської територіальної громади на 2022-2024 роки</t>
  </si>
  <si>
    <t>Забезпечити виконання Комплексної програми розвитку освітньої галузі Полтавської міської територіальної громади на 2022-2024 роки, забезпечити надання допомоги дітям-сиротам та дітям позбавленим батьківського піклування, яким виповнюється 18 років</t>
  </si>
  <si>
    <t>0618110</t>
  </si>
  <si>
    <t>8110</t>
  </si>
  <si>
    <t>0320</t>
  </si>
  <si>
    <t>Заходи із запобігання та ліквідації надзвичайних ситуацій та наслідків стихійного лиха</t>
  </si>
  <si>
    <t>Комплексна цільова програма "Розвитку цивільного захисту Полтавської міської територіальної громади на 2020-2022 роки"</t>
  </si>
  <si>
    <t>Придбання матеріалів для облаштування місць тимчасового перебування внутрішньо переміщених (евакуйованих) осіб  в умовах введення воєнного стану</t>
  </si>
  <si>
    <r>
      <rPr>
        <b/>
        <sz val="8"/>
        <rFont val="Times New Roman"/>
        <family val="1"/>
        <charset val="204"/>
      </rPr>
      <t>Завдання 1.</t>
    </r>
    <r>
      <rPr>
        <sz val="8"/>
        <rFont val="Times New Roman"/>
        <family val="1"/>
        <charset val="204"/>
      </rPr>
      <t xml:space="preserve"> Придбання матеріалів для облаштування місць тимчасового перебування внутрішньо переміщених (евакуйованих) осіб  в умовах введення воєнного стану</t>
    </r>
  </si>
  <si>
    <t>Організація забезпечення заходів при запобіганні та ліквідації надзвичайних ситуацій та небезпечних подій і в умовах введення воєнного стану</t>
  </si>
  <si>
    <t>кількість матеріалів, що планується придбати</t>
  </si>
  <si>
    <t>середня вартість витрат на придбання 1 одиниці</t>
  </si>
  <si>
    <t>відсоток забезпечення матеріалами</t>
  </si>
  <si>
    <t>Ж.О. Каплоух</t>
  </si>
  <si>
    <t xml:space="preserve">розрахунки </t>
  </si>
  <si>
    <t>4. Обсяг бюджетних призначень/бюджетних асигнувань 0,00 гривень, у тому числі загального фонду 0,00 гривень та спеціального фонду 0,00 гривень</t>
  </si>
  <si>
    <t>22 вересня 2022р. №203</t>
  </si>
  <si>
    <t>0613230</t>
  </si>
  <si>
    <t>Видатки, пов'язані з наданням підтримки внутрішньо переміщеним та/або евакуйованим особам у зв'язку із введенням воєнного стану</t>
  </si>
  <si>
    <t>3230</t>
  </si>
  <si>
    <t>Цільова комплексна програми надання підтримки внутрішньо переміщеним та/або евакуйованим особам</t>
  </si>
  <si>
    <t>Надання підтримки внутрішньо переміщеним та/або евакуйованим особам у зв'язку із введенням воєнного стану</t>
  </si>
  <si>
    <t>Забезпечення реалізації прав і задоволення потреб внутрішньо переміщених та/або евакуйованих осіб, поліпшення умов їхньої життєдіяльності, створення фінансових, організаційно-правових і технічних механізмів для забезпечення комфортного соціального клімату й досягнення позитивних зрушень щодо рівня та якості життя населення</t>
  </si>
  <si>
    <t>Забезпечення надання підтримки внутрішньо переміщеним та/або евакуйованим особам у зв'язку із введенням воєнного стану</t>
  </si>
  <si>
    <r>
      <rPr>
        <b/>
        <sz val="8"/>
        <rFont val="Times New Roman"/>
        <family val="1"/>
        <charset val="204"/>
      </rPr>
      <t>Завдання 1.</t>
    </r>
    <r>
      <rPr>
        <sz val="8"/>
        <rFont val="Times New Roman"/>
        <family val="1"/>
        <charset val="204"/>
      </rPr>
      <t xml:space="preserve"> Забезпечення надання підтримки внутрішньо переміщеним та/або евакуйованим особам у зв'язку із введенням воєнного стану</t>
    </r>
  </si>
  <si>
    <t>середні витрати на 1 проєкт</t>
  </si>
  <si>
    <t>кількість учнів, які отримують новорічний подарунок</t>
  </si>
  <si>
    <t xml:space="preserve">вартість 1 новорічного подарунку </t>
  </si>
  <si>
    <t>забезпеченість новорічними подарунками</t>
  </si>
  <si>
    <t>шт</t>
  </si>
  <si>
    <t>видатки на придбання автономних гібридних обігрівачів та ПММ</t>
  </si>
  <si>
    <t>кількість закладів, в які буде придбано автономні гібридні обігрівачі та ПММ</t>
  </si>
  <si>
    <t>видатки на 1 заклад</t>
  </si>
  <si>
    <t>забезпеченість автономними гібридними обігрівачами та ПММ</t>
  </si>
  <si>
    <t>30 грудня 2022р. №271</t>
  </si>
  <si>
    <t>16570100000</t>
  </si>
  <si>
    <t>Програма охорони довкілля Полтавської міської територіальної громади у Полтавському районі у Полтавській області на 2023-2027 роки</t>
  </si>
  <si>
    <t>Погашення кредиторської заборгованості 2022 року</t>
  </si>
  <si>
    <t>Завдання 3. Погашення кредиторської заборгованості 2022 року</t>
  </si>
  <si>
    <t>обсяг фінансування на придбання Новорічних подарунків</t>
  </si>
  <si>
    <t>бюджетної програми місцевого бюджету на 2023 рік</t>
  </si>
  <si>
    <t>Перший заступник начальника бюджетно-фінансового управління виконавчого комітету Полтавської міської ради</t>
  </si>
  <si>
    <r>
      <rPr>
        <b/>
        <sz val="9"/>
        <color indexed="8"/>
        <rFont val="Times New Roman"/>
        <family val="1"/>
        <charset val="204"/>
      </rPr>
      <t>Завдання 2.</t>
    </r>
    <r>
      <rPr>
        <sz val="9"/>
        <color indexed="8"/>
        <rFont val="Times New Roman"/>
        <family val="1"/>
        <charset val="204"/>
      </rPr>
      <t xml:space="preserve"> Погашення кредиторської заборгованості 2022 року</t>
    </r>
  </si>
  <si>
    <t>відсоток погашення кредиторської заборгованості</t>
  </si>
  <si>
    <t>обсяг видатків на погашення кредиторської заборгованості</t>
  </si>
  <si>
    <t>кількість закладів у яких наявна кредиторська заборгованість</t>
  </si>
  <si>
    <t>середня кредиторська заборгованість у 1 закладі</t>
  </si>
  <si>
    <t xml:space="preserve">кількість учнів, що отримають безкоштовний проїзд </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</si>
  <si>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</si>
  <si>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</si>
  <si>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</si>
  <si>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</si>
  <si>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Реалізація проєктів 2021 року Міської цільової програми "Партиципаторне бюджетування (бюджет участі) Полтавської територіальної громади" на 2021-2025 роки</t>
  </si>
  <si>
    <t>Проведення реконструкції та реставрації інших об'єктів</t>
  </si>
  <si>
    <t>4</t>
  </si>
  <si>
    <t>середня вартість 1 проєкту</t>
  </si>
  <si>
    <t>16 листопада 2023р. №____</t>
  </si>
  <si>
    <t>0611271</t>
  </si>
  <si>
    <t>1271</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</si>
  <si>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t>
  </si>
  <si>
    <t>0611272</t>
  </si>
  <si>
    <t>1272</t>
  </si>
  <si>
    <t>Реалізація заходів за рахунок освітньої субвенції з державного бюджету місцевим бюджетам (за спеціальним фондом державного бюджету)</t>
  </si>
  <si>
    <t>Забезпечити 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t>
  </si>
  <si>
    <t>4. Обсяг бюджетних призначень/бюджетних асигнувань 922 482,00 гривень, у тому числі загального фонду 609 438,00 гривень та спеціального фонду 313 044,00 гривень</t>
  </si>
  <si>
    <r>
      <rPr>
        <b/>
        <sz val="8"/>
        <color indexed="8"/>
        <rFont val="Times New Roman"/>
        <family val="1"/>
        <charset val="204"/>
      </rPr>
      <t>Завдання 1.</t>
    </r>
    <r>
      <rPr>
        <sz val="8"/>
        <color indexed="8"/>
        <rFont val="Times New Roman"/>
        <family val="1"/>
        <charset val="204"/>
      </rPr>
      <t xml:space="preserve">  Забезпечити 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t>
    </r>
  </si>
  <si>
    <t>4. Обсяг бюджетних призначень/бюджетних асигнувань 2 470 353,00 гривень, у тому числі загального фонду 0,00 гривень та спеціального фонду 2 470 353,00 гривень</t>
  </si>
  <si>
    <t>Забезпечити реалізацію заходів за рахунок освітньої субвенції з державного бюджету місцевим бюджетам (за спеціальним фондом державного бюджету)</t>
  </si>
  <si>
    <r>
      <rPr>
        <b/>
        <sz val="8"/>
        <color indexed="8"/>
        <rFont val="Times New Roman"/>
        <family val="1"/>
        <charset val="204"/>
      </rPr>
      <t>Завдання 1.</t>
    </r>
    <r>
      <rPr>
        <sz val="8"/>
        <color indexed="8"/>
        <rFont val="Times New Roman"/>
        <family val="1"/>
        <charset val="204"/>
      </rPr>
      <t xml:space="preserve">  Забезпечити реалізацію заходів за рахунок освітньої субвенції з державного бюджету місцевим бюджетам (за спеціальним фондом державного бюджету)</t>
    </r>
  </si>
  <si>
    <t>придбання засобів навчання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t>
  </si>
  <si>
    <t>придбання засобів навчання, мультимедійного обладнання, комп'ютерного обладнання та меблів для навчальних кабінетів для пілотних класів</t>
  </si>
  <si>
    <t>придбання навчальної та навчально-методичної літератури, у тому числі їх електроних версій та з аудіосупроводом, для учнів та педагогічних працівників пілотних класів</t>
  </si>
  <si>
    <t>середні витрати на придбання засобів навчання на один клас</t>
  </si>
  <si>
    <t>середні витрати на придбання засобів навчання, мультимедійного обладнання, комп'ютерного обладнання та меблів для навчальних кабінетів для пілотних класів</t>
  </si>
  <si>
    <t>кількість пілотних класів у закладах загальної середньої освіти</t>
  </si>
  <si>
    <t>кількість 5-6 класів у закладах загальної середньої освіти</t>
  </si>
  <si>
    <t xml:space="preserve">середні витрати на придбання придбання засобів навчання </t>
  </si>
  <si>
    <t>середні витрати на придбання навчальної та навчально-методичної літератури, у тому числі їх електроних версій та з аудіосупроводом, для учнів та педагогічних працівників пілотних класів</t>
  </si>
  <si>
    <t>ПРОЄКТ</t>
  </si>
  <si>
    <t>фі</t>
  </si>
  <si>
    <t>бюджетної програми місцевого бюджету на 2024 рік</t>
  </si>
  <si>
    <t>0617670</t>
  </si>
  <si>
    <t>7670</t>
  </si>
  <si>
    <t>0490</t>
  </si>
  <si>
    <t>Внески до статутного капіталу суб'єктів господарювання</t>
  </si>
  <si>
    <t>16570000000</t>
  </si>
  <si>
    <t>Фінансова підтримка підприємств комунальної форми власності</t>
  </si>
  <si>
    <t>Забезпечити статутну діяльність Комунального підприємства "Добробут Полтавської громади" Полтавської міської ради</t>
  </si>
  <si>
    <t>кількість комунальних підприємств, яким надається фінансова підтримка на поповнення статутного капіталу</t>
  </si>
  <si>
    <t>Співвідношення суми поповнення статутного капіталу до розміру статутного капіталу на початок року</t>
  </si>
  <si>
    <t>Керівництво і управління у відповідній сфері у містах (місті Києві), селищах, селах, територіальних громадах</t>
  </si>
  <si>
    <t>витрати на оплату праці і нарахування на заробітну плату</t>
  </si>
  <si>
    <t>кількість листів, звернень тощо</t>
  </si>
  <si>
    <t>кількість виданих розпорядчих актів (наказів)</t>
  </si>
  <si>
    <t>кількість наданих публічних послуг, у тому числі адміністративних</t>
  </si>
  <si>
    <t>кількість фізичних та юридичних осіб, які отримали публічні послуги, у тому числі адміністративні</t>
  </si>
  <si>
    <t>кількість виданих розпорядчих актів на одного працівника</t>
  </si>
  <si>
    <t>середні витрати на оплату праці і нарахування на заробітну плату однієї штатної одиниці</t>
  </si>
  <si>
    <t>грн./од.</t>
  </si>
  <si>
    <t>середні витрати на забезпечення матеріально-технічними ресурсами однієї шатної одиниці</t>
  </si>
  <si>
    <t>середні витрати на забезпечення інших видатків, які не мають постійного характеру в бюджетних періодах, однієї штатної одиниці</t>
  </si>
  <si>
    <t>Програма оздоровлення та відпочинку дітей Полтавської міської територальної громади на 2024-2028 роки</t>
  </si>
  <si>
    <t>Погашення кредиторської заборгованості 2023 року</t>
  </si>
  <si>
    <t xml:space="preserve"> </t>
  </si>
  <si>
    <t>інші видатки, які не мають постійного характеру в бюджетних періодах</t>
  </si>
  <si>
    <t>4. Обсяг бюджетних призначень/бюджетних асигнувань 2 597 651,13 гривень, у тому числі загального фонду 2 597 651,13 гривень та спеціального фонду 0,00 гривень</t>
  </si>
  <si>
    <t>4. Обсяг бюджетних призначень/бюджетних асигнувань 40 163,62 гривень, у тому числі загального фонду 40 163,62 гривень та спеціального фонду 0,00 гривень</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</si>
  <si>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</si>
  <si>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</si>
  <si>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</si>
  <si>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Лише КЗ ІРЦ Зайцев</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</si>
  <si>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</si>
  <si>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Забезпечення діяльності інклюзивно-ресурсних центрів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</si>
  <si>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Міська програма оздоровлення та відпочинку дітей м. Полтава на 2024-2028 роки</t>
  </si>
  <si>
    <t>Начальник управління освіти Департаменту освіти Полтавської міської ради</t>
  </si>
  <si>
    <t>О.В. Кривень</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</si>
  <si>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</si>
  <si>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</si>
  <si>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</si>
  <si>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в т.ч 30 туй</t>
  </si>
  <si>
    <t>5</t>
  </si>
  <si>
    <t>5.1</t>
  </si>
  <si>
    <t>5.2</t>
  </si>
  <si>
    <t>5.3</t>
  </si>
  <si>
    <t>5.4</t>
  </si>
  <si>
    <t>Капітальний ремонт інших об’єктів</t>
  </si>
  <si>
    <t>кількість проєктів, що планується ремонтувати</t>
  </si>
  <si>
    <t xml:space="preserve">                                                                                                                                                                                                                                                                                                              </t>
  </si>
  <si>
    <t>витрати на матеріально-технічне забезпечення (предмети, матеріали, обланання та інвентар)</t>
  </si>
  <si>
    <t>кількість закладів дошкільної освіти</t>
  </si>
  <si>
    <t>кількість місць, створених у закладах дошкільної освіти</t>
  </si>
  <si>
    <t>кількість дітей віком від 5 до 6 (7) років, що відвідують заклади дошкільної освіти</t>
  </si>
  <si>
    <t xml:space="preserve">діто/дні відвідування  </t>
  </si>
  <si>
    <t xml:space="preserve">витрати на 1 дитину </t>
  </si>
  <si>
    <t>відсоток охоплення дітей віком від 0 до 5 років дошкільною освітою</t>
  </si>
  <si>
    <t>відсоток охоплення дітей віком від 5 до 6 (7) років дошкільною освітою</t>
  </si>
  <si>
    <t>кількість закладів комунальної форми власності, з них:</t>
  </si>
  <si>
    <t>кількість класів у закладах комунальної форми власності, з них:</t>
  </si>
  <si>
    <t>середньорічна кількість вчителів, які пройшли підвищення кваліфікації</t>
  </si>
  <si>
    <t>середні витрати на 1 учня закладу комунальної форми власності</t>
  </si>
  <si>
    <t>середні витрати на 1 вихованця (дитини)</t>
  </si>
  <si>
    <t>середні витрати на утримання одного класу</t>
  </si>
  <si>
    <t>відсоток охоплення дітей шкільного віку загальною середньою освітою</t>
  </si>
  <si>
    <t>динаміка збільшення чисельності учнів у плановому періоді відповідно до фактичного показника попереднього року</t>
  </si>
  <si>
    <t>Забезпечити утримання та розвиток освітнього середовища закладів освіти на рівні, достатньому для виконання вимог стандартів освіти та ліцензійних умов</t>
  </si>
  <si>
    <r>
      <rPr>
        <b/>
        <sz val="11"/>
        <color indexed="8"/>
        <rFont val="Times New Roman"/>
        <family val="1"/>
        <charset val="204"/>
      </rPr>
      <t>Завдання 1.</t>
    </r>
    <r>
      <rPr>
        <sz val="11"/>
        <color indexed="8"/>
        <rFont val="Times New Roman"/>
        <family val="1"/>
        <charset val="204"/>
      </rPr>
      <t xml:space="preserve"> Забезпечити утримання та розвиток освітнього середовища закладів освіти на рівні, достатньому для виконання вимог стандартів освіти та ліцензійних умов</t>
    </r>
  </si>
  <si>
    <t xml:space="preserve"> Кожен учень має рівний доступ до якісної шкільної освіти в безпечному, комфортному, інклюзивному та сучасному освітньому середовищі за рахунок коштів місцевого бюджету</t>
  </si>
  <si>
    <t>Кожна дитина має доступ до якісної дошкільної освіти</t>
  </si>
  <si>
    <t>Забезпечити доступність і безоплатність дошкільної освіти, в тому числі для дітей з особливими освітніми потребами</t>
  </si>
  <si>
    <r>
      <t xml:space="preserve">Завдання 1. </t>
    </r>
    <r>
      <rPr>
        <sz val="10"/>
        <color indexed="8"/>
        <rFont val="Times New Roman"/>
        <family val="1"/>
        <charset val="204"/>
      </rPr>
      <t>Забезпечити доступність і безоплатність дошкільної освіти, в тому числі для дітей з особливими освітніми потребами</t>
    </r>
  </si>
  <si>
    <r>
      <rPr>
        <b/>
        <sz val="11"/>
        <color indexed="8"/>
        <rFont val="Times New Roman"/>
        <family val="1"/>
        <charset val="204"/>
      </rPr>
      <t>Завдання 2.</t>
    </r>
    <r>
      <rPr>
        <sz val="11"/>
        <color indexed="8"/>
        <rFont val="Times New Roman"/>
        <family val="1"/>
        <charset val="204"/>
      </rPr>
      <t xml:space="preserve"> Придбання предметів довгострокового користування</t>
    </r>
  </si>
  <si>
    <r>
      <rPr>
        <b/>
        <sz val="11"/>
        <color indexed="8"/>
        <rFont val="Times New Roman"/>
        <family val="1"/>
        <charset val="204"/>
      </rPr>
      <t>Завдання 5.</t>
    </r>
    <r>
      <rPr>
        <sz val="11"/>
        <color indexed="8"/>
        <rFont val="Times New Roman"/>
        <family val="1"/>
        <charset val="204"/>
      </rPr>
      <t xml:space="preserve"> Капітальний ремонт інших об’єктів</t>
    </r>
  </si>
  <si>
    <t>Створення умов для 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</si>
  <si>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Забезпечити рівні можливості для отримання повної загальної середньої освіти та реабілітаційних послуг дівчатами та хлопцями з особливими освітніми потребами з урахуванням напряму (профілю) захворювання</t>
  </si>
  <si>
    <r>
      <t xml:space="preserve">Завдання 1. </t>
    </r>
    <r>
      <rPr>
        <sz val="8"/>
        <color indexed="8"/>
        <rFont val="Times New Roman"/>
        <family val="1"/>
        <charset val="204"/>
      </rPr>
      <t>Забезпечити рівні можливості для отримання повної загальної середньої освіти та реабілітаційних послуг дівчатами та хлопцями з особливими освітніми потребами з урахуванням напряму (профілю) захворювання</t>
    </r>
  </si>
  <si>
    <t xml:space="preserve">кількість випускників усього, з них:
</t>
  </si>
  <si>
    <t>випускники 9-10 класів</t>
  </si>
  <si>
    <t>випускників 11-12 (13) класів</t>
  </si>
  <si>
    <t>динаміка збільшення чисельності учнів у плановому періоді відповідно до фактичного показника попереднього періоду</t>
  </si>
  <si>
    <t xml:space="preserve">7. Мета бюджетної програми:       </t>
  </si>
  <si>
    <t>Створення умов для здобуття якісної освіти в спеціалізованих закладах загальної середньої освіти за рахунок коштів місцевого бюджету</t>
  </si>
  <si>
    <t>Забезпечити належні умови для здобуття освіти мистецького, спортивного, військового та наукового спрямування в закладах спеціалізованої освіти</t>
  </si>
  <si>
    <r>
      <rPr>
        <b/>
        <sz val="9"/>
        <color indexed="8"/>
        <rFont val="Times New Roman"/>
        <family val="1"/>
        <charset val="204"/>
      </rPr>
      <t>Завдання 1.</t>
    </r>
    <r>
      <rPr>
        <sz val="9"/>
        <color indexed="8"/>
        <rFont val="Times New Roman"/>
        <family val="1"/>
        <charset val="204"/>
      </rPr>
      <t xml:space="preserve"> Забезпечити належні умови для здобуття освіти мистецького, спортивного, військового та наукового спрямування в закладах спеціалізованої освіти</t>
    </r>
  </si>
  <si>
    <t>кількість закладів ІІ-ІІІ рівня</t>
  </si>
  <si>
    <t>кількість класів, з них:</t>
  </si>
  <si>
    <t>відсоток учнів, охоплених спеціалізованою освітою</t>
  </si>
  <si>
    <t>Забезпечення доступності і безоплатності загальної середньої освіти в закладах загальної середньої освіти за рахунок освітньої субвенції</t>
  </si>
  <si>
    <t>Забезпечити своєчасну оплату праці з нарахуваннями педагогічних працівників у закладах загальної середньої освіти за рахунок освітньої субвенції</t>
  </si>
  <si>
    <r>
      <rPr>
        <b/>
        <sz val="10"/>
        <color indexed="8"/>
        <rFont val="Times New Roman"/>
        <family val="1"/>
        <charset val="204"/>
      </rPr>
      <t>Завдання 1.</t>
    </r>
    <r>
      <rPr>
        <sz val="10"/>
        <color indexed="8"/>
        <rFont val="Times New Roman"/>
        <family val="1"/>
        <charset val="204"/>
      </rPr>
      <t xml:space="preserve"> Забезпечити своєчасну оплату праці з нарахуваннями педагогічних працівників у закладах загальної середньої освіти за рахунок освітньої субвенції</t>
    </r>
  </si>
  <si>
    <t>середня наповнюваність класів учнями</t>
  </si>
  <si>
    <t>кількість учнів закладів приватної форми власності комунальної форми власності</t>
  </si>
  <si>
    <t>середні витрати на 1 учня закладу приватної форми власності</t>
  </si>
  <si>
    <t>зростання середньорічної заробітної плати педагогічних працівників закладів загальної середньої освіти, % до попереднього року</t>
  </si>
  <si>
    <t>Створення умов для 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</si>
  <si>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Забезпечити 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</si>
  <si>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середня наповнюваність класів учнями закладів комунальної форми власності</t>
  </si>
  <si>
    <t>середні витрати на 1 учня</t>
  </si>
  <si>
    <t>середній розмір заробітної плати розрахунковий</t>
  </si>
  <si>
    <t>зростання середньорічної заробітної плати педагогічних працівників, % до попереднього року</t>
  </si>
  <si>
    <t>Створення умов для здобуття якісної освіти в спеціалізованих закладах загальної середньої освіти за рахунок освітньої субвенції</t>
  </si>
  <si>
    <t>Забезпечити надання загальної середньої освіти спеціалізованими закладами загальної середньої освіти, за рахунок освітньої субвенції</t>
  </si>
  <si>
    <r>
      <rPr>
        <b/>
        <sz val="9"/>
        <color indexed="8"/>
        <rFont val="Times New Roman"/>
        <family val="1"/>
        <charset val="204"/>
      </rPr>
      <t>Завдання 1.</t>
    </r>
    <r>
      <rPr>
        <sz val="9"/>
        <color indexed="8"/>
        <rFont val="Times New Roman"/>
        <family val="1"/>
        <charset val="204"/>
      </rPr>
      <t xml:space="preserve"> Забезпечити надання загальної середньої освіти спеціалізованими закладами загальної середньої освіти, за рахунок освітньої субвенції</t>
    </r>
  </si>
  <si>
    <t>Створення умов для здобуття якісної освіти в закладах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</si>
  <si>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Задоволення потреб дівчат і хлопців у сфері позашкільної освіти з урахуванням їх віку та місця проживання</t>
  </si>
  <si>
    <t>Забезпечити рівні можливості дівчатам та хлопцям для розвитку їх здібностей та обдарувань, задоволення інтересів, духовних запитів і потреб у закладах позашкільної освіти</t>
  </si>
  <si>
    <r>
      <rPr>
        <b/>
        <sz val="11"/>
        <color indexed="8"/>
        <rFont val="Times New Roman"/>
        <family val="1"/>
        <charset val="204"/>
      </rPr>
      <t>Завдання 1.</t>
    </r>
    <r>
      <rPr>
        <sz val="11"/>
        <color indexed="8"/>
        <rFont val="Times New Roman"/>
        <family val="1"/>
        <charset val="204"/>
      </rPr>
      <t xml:space="preserve"> Забезпечити рівні можливості дівчатам та хлопцям для розвитку їх здібностей та обдарувань, задоволення інтересів, духовних запитів і потреб у закладах позашкільної освіти</t>
    </r>
  </si>
  <si>
    <t>середні витрати на 1 дитину, яка отримує позашкільну освіту</t>
  </si>
  <si>
    <t>Створення умов для здобуття професійної (професійно-технічної) освіти жінками і чоловіками у закладах професійної (професійно-технічної) освіти та інших закладах освіти відповідно до потреб ринку праці</t>
  </si>
  <si>
    <t>Забезпечити рівні можливості отримання послуг жінками та чоловіками у сфері професійної (професійно-технічної) освіти відповідно до потреб ринку праці за рахунок коштів місцевого бюджету</t>
  </si>
  <si>
    <r>
      <t xml:space="preserve">Завдання 1. </t>
    </r>
    <r>
      <rPr>
        <sz val="9"/>
        <color indexed="8"/>
        <rFont val="Times New Roman"/>
        <family val="1"/>
        <charset val="204"/>
      </rPr>
      <t>Забезпечити рівні можливості отримання послуг жінками та чоловіками у сфері професійної (професійно-технічної) освіти відповідно до потреб ринку праці за рахунок коштів місцевого бюджету</t>
    </r>
  </si>
  <si>
    <t>Забезпечити здобуття повної загальної середньої освіти в закладах професійної (професійно-технічної) освіти за рахунок освітньої субвенції</t>
  </si>
  <si>
    <t>Створення належних умов для здобуття повної загальної середньої освіти у закладах професійної (професійно-технічної) освіти</t>
  </si>
  <si>
    <r>
      <t xml:space="preserve">Завдання 1. </t>
    </r>
    <r>
      <rPr>
        <sz val="10"/>
        <color indexed="8"/>
        <rFont val="Times New Roman"/>
        <family val="1"/>
        <charset val="204"/>
      </rPr>
      <t>Забезпечити здобуття повної загальної середньої освіти в закладах професійної (професійно-технічної) освіти за рахунок освітньої субвенції</t>
    </r>
  </si>
  <si>
    <t>кількість проведених заходів</t>
  </si>
  <si>
    <t>Створення належних умов діяльності інклюзивно-ресурсних центрів за рахунок коштів місцевого бюджету</t>
  </si>
  <si>
    <t>Забезпечити проведення якісної комплексної психолого-педагогічної оцінки розвитку дитини, надання психолого-педагогічних, корекційно-розвиткових послуг та забезпечення їх системного кваліфікованого супроводу інклюзивно-ресурсними центрами</t>
  </si>
  <si>
    <r>
      <rPr>
        <b/>
        <sz val="8"/>
        <color indexed="8"/>
        <rFont val="Times New Roman"/>
        <family val="1"/>
        <charset val="204"/>
      </rPr>
      <t>Завдання 1.</t>
    </r>
    <r>
      <rPr>
        <sz val="8"/>
        <color indexed="8"/>
        <rFont val="Times New Roman"/>
        <family val="1"/>
        <charset val="204"/>
      </rPr>
      <t>Забезпечити проведення якісної комплексної психолого-педагогічної оцінки розвитку дитини, надання психолого-педагогічних, корекційно-розвиткових послуг та забезпечення їх системного кваліфікованого супроводу інклюзивно-ресурсними центрами</t>
    </r>
  </si>
  <si>
    <t>Створення належних умов діяльності інклюзивно-ресурсних центрів за рахунок освітньої субвенції</t>
  </si>
  <si>
    <t>Забезпечити своєчасну оплату праці з нарахуваннями педагогічних працівників у інклюзивно-ресурсних центрах за рахунок освітньої субвенції</t>
  </si>
  <si>
    <r>
      <rPr>
        <b/>
        <sz val="8"/>
        <color indexed="8"/>
        <rFont val="Times New Roman"/>
        <family val="1"/>
        <charset val="204"/>
      </rPr>
      <t>Завдання 1.</t>
    </r>
    <r>
      <rPr>
        <sz val="8"/>
        <color indexed="8"/>
        <rFont val="Times New Roman"/>
        <family val="1"/>
        <charset val="204"/>
      </rPr>
      <t>Забезпечити своєчасну оплату праці з нарахуваннями педагогічних працівників у інклюзивно-ресурсних центрах за рахунок освітньої субвенції</t>
    </r>
  </si>
  <si>
    <t>Організація професійного розвитку педагогічних працівників, здійснення їх науково-методичної підтримки у системі загальної середньої освіти</t>
  </si>
  <si>
    <t>Забезпечити діяльність центрів професійного розвитку педагогічних працівників задля сприяння професійному розвитку педагогічних працівників, їх психологічної підтримки та консультування</t>
  </si>
  <si>
    <r>
      <rPr>
        <b/>
        <sz val="8"/>
        <color indexed="8"/>
        <rFont val="Times New Roman"/>
        <family val="1"/>
        <charset val="204"/>
      </rPr>
      <t>Завдання 1.</t>
    </r>
    <r>
      <rPr>
        <sz val="8"/>
        <color indexed="8"/>
        <rFont val="Times New Roman"/>
        <family val="1"/>
        <charset val="204"/>
      </rPr>
      <t xml:space="preserve"> Забезпечити діяльність центрів професійного розвитку педагогічних працівників задля сприяння професійному розвитку педагогічних працівників, їх психологічної підтримки та консультування</t>
    </r>
  </si>
  <si>
    <t>кількість оприлюднених програм підвищення кваліфікації</t>
  </si>
  <si>
    <t>кількість педагогічних працівників, яким надана психологічна підтримка</t>
  </si>
  <si>
    <t>кількість проведених консультацій для педагогічних працівників</t>
  </si>
  <si>
    <t>Створення умов для забезпечення прав і можливостей осіб з особливими освітніми потребами для здобуття ними освіти</t>
  </si>
  <si>
    <t>Забезпечити надання державної підтримки особам з особливими освітніми потребами за рахунок субвенції з державного бюджету</t>
  </si>
  <si>
    <r>
      <rPr>
        <b/>
        <sz val="8"/>
        <color indexed="8"/>
        <rFont val="Times New Roman"/>
        <family val="1"/>
        <charset val="204"/>
      </rPr>
      <t>Завдання 1.</t>
    </r>
    <r>
      <rPr>
        <sz val="8"/>
        <color indexed="8"/>
        <rFont val="Times New Roman"/>
        <family val="1"/>
        <charset val="204"/>
      </rPr>
      <t xml:space="preserve">  Забезпечити надання державної підтримки особам з особливими освітніми потребами за рахунок субвенції з державного бюджету</t>
    </r>
  </si>
  <si>
    <t>кількість закладів освіти (за рівнями освіти), в яких організовано навчання для осіб з особливими освітніми потребами</t>
  </si>
  <si>
    <t>кількість інклюзивних класів (груп)</t>
  </si>
  <si>
    <t>кількість укладених цивільно-правових договорів з фахівцями</t>
  </si>
  <si>
    <t xml:space="preserve">кількість проведених (наданих) додаткових психолого-педагогічних і корекційно-розвиткових занять (послуг) </t>
  </si>
  <si>
    <t>кількість придбаних спеціальних засобів корекції психофізичного розвитку</t>
  </si>
  <si>
    <t>середні витрати на одну особу з особливими освітніми потребами</t>
  </si>
  <si>
    <t>кількість осіб з особливими освітніми потребами, охоплених психолого-педагогічними і корекційно-розвитковими заняттями (послугами)</t>
  </si>
  <si>
    <t>відсоток осіб  з особливими освітніми потребами, які отримали додаткові психолого-педагогічні і корекційно-розвиткові заняття (послуги)</t>
  </si>
  <si>
    <t>Забезпечити надання державної підтримки особам з особливими освітніми потребами за рахунок залишку коштів за субвенцією з державного бюджету</t>
  </si>
  <si>
    <r>
      <rPr>
        <b/>
        <sz val="8"/>
        <color indexed="8"/>
        <rFont val="Times New Roman"/>
        <family val="1"/>
        <charset val="204"/>
      </rPr>
      <t>Завдання 1.</t>
    </r>
    <r>
      <rPr>
        <sz val="8"/>
        <color indexed="8"/>
        <rFont val="Times New Roman"/>
        <family val="1"/>
        <charset val="204"/>
      </rPr>
      <t xml:space="preserve">  Забезпечити надання державної підтримки особам з особливими освітніми потребами за рахунок залишку коштів за субвенцією з державного бюджету</t>
    </r>
  </si>
  <si>
    <t>Забезпечення реалізації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</si>
  <si>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1-4класи</t>
  </si>
  <si>
    <t>5-9 класи</t>
  </si>
  <si>
    <t>10-12 класи</t>
  </si>
  <si>
    <t>початкові школи з дошкільним відділенням</t>
  </si>
  <si>
    <t>рішення ВК ПМР, ф.85-к, статистична звітність 76-РВК</t>
  </si>
  <si>
    <t>початкові школи</t>
  </si>
  <si>
    <t>гімназія з дошкільним відділенням та початковою школою</t>
  </si>
  <si>
    <t>гімназії з початковою школою</t>
  </si>
  <si>
    <t>ліцей з дошкільним відділенням та початковою школою та гімназією</t>
  </si>
  <si>
    <t>ліцеї з початковою школою та гімназією</t>
  </si>
  <si>
    <t>ліцеї з гімназією</t>
  </si>
  <si>
    <t>відсоток охоплення дітей  з особливими освітніми потребами дошкільною освітою</t>
  </si>
  <si>
    <t>статистична звітність 76-РВК, мережа</t>
  </si>
  <si>
    <t>рішення ВК ПМР, ф.85-к, статистична звітність 76-РВК, ЗНЗ1</t>
  </si>
  <si>
    <t>рішення ВК ПМР, статистична звітність 76-РВК, ЗНЗ1</t>
  </si>
  <si>
    <t>рішення ВК ПМР, ф.85-к, статистична звітність</t>
  </si>
  <si>
    <t>статистична звітність 76-РВК, ЗНЗ1</t>
  </si>
  <si>
    <t>проектна потужність</t>
  </si>
  <si>
    <t>рішення ВК ПМР, ф.85-к, статистична звітність 76-РВК, ЗНЗ 1</t>
  </si>
  <si>
    <t>кількість дітей з особливими освітніми потребами</t>
  </si>
  <si>
    <t>кількість дітей віком від 0 до 5 років, що відвідують заклади дошкільної освіти</t>
  </si>
  <si>
    <t>статистична звітність 76-РВК, ЗНЗ2</t>
  </si>
  <si>
    <t>кількість учнів з особливими освітніми потребами</t>
  </si>
  <si>
    <r>
      <t xml:space="preserve">Завдання 1. </t>
    </r>
    <r>
      <rPr>
        <sz val="9"/>
        <color indexed="8"/>
        <rFont val="Times New Roman"/>
        <family val="1"/>
        <charset val="204"/>
      </rPr>
      <t>Забезпечити 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r>
  </si>
  <si>
    <t>рішення ВК ПМР, статистична звітність 76-РВК, ЗНЗ 1</t>
  </si>
  <si>
    <t>статистична звітність 76-РВК, ЗНЗ 1</t>
  </si>
  <si>
    <r>
      <rPr>
        <b/>
        <sz val="11"/>
        <color indexed="8"/>
        <rFont val="Times New Roman"/>
        <family val="1"/>
        <charset val="204"/>
      </rPr>
      <t>Завдання 1.</t>
    </r>
    <r>
      <rPr>
        <sz val="11"/>
        <color indexed="8"/>
        <rFont val="Times New Roman"/>
        <family val="1"/>
        <charset val="204"/>
      </rPr>
      <t xml:space="preserve"> Забезпечити  надання  послуг з загальної середньої освіти в загальноосвітніх закладах за рахунок залишків освітньої субвенції</t>
    </r>
  </si>
  <si>
    <t>відсоток дітей, охоплених позашкільною освітою</t>
  </si>
  <si>
    <t>1-ПЗ</t>
  </si>
  <si>
    <t>кількість дітей, які отримують позашкільну освіту, з них за напрямами діяльності гуртків:</t>
  </si>
  <si>
    <t>художньо-естетичний</t>
  </si>
  <si>
    <t>дослідницько-експерементальний</t>
  </si>
  <si>
    <t>соціально-ребілітаційний</t>
  </si>
  <si>
    <t>гуманітарний</t>
  </si>
  <si>
    <t>науково-технічний</t>
  </si>
  <si>
    <t>еколого-натуралістичний</t>
  </si>
  <si>
    <t>туристсько-краєзнавчий</t>
  </si>
  <si>
    <t>фізкультурно-спортивний або спортивний</t>
  </si>
  <si>
    <t>оздоровчий</t>
  </si>
  <si>
    <t>Кількість грутків, в т.ч. за напрямками діяльності:</t>
  </si>
  <si>
    <t>інші</t>
  </si>
  <si>
    <t>рішення ВК ПМР, статистична звітність 76-РВК, ЗНЗ 2</t>
  </si>
  <si>
    <t>рішення ВК ПМР, статистична звітність 76-РВК, ЗНЗ 3</t>
  </si>
  <si>
    <t>рішення ВК ПМР, статистична звітність 76-РВК, ЗНЗ 4</t>
  </si>
  <si>
    <t>09 серпня 2024р. №255</t>
  </si>
  <si>
    <t>__.10.2024</t>
  </si>
  <si>
    <r>
      <rPr>
        <sz val="12"/>
        <rFont val="Times New Roman"/>
        <family val="1"/>
        <charset val="204"/>
      </rPr>
      <t>__</t>
    </r>
    <r>
      <rPr>
        <u/>
        <sz val="12"/>
        <rFont val="Times New Roman"/>
        <family val="1"/>
        <charset val="204"/>
      </rPr>
      <t xml:space="preserve"> жовтня 2024р. №</t>
    </r>
    <r>
      <rPr>
        <sz val="12"/>
        <rFont val="Times New Roman"/>
        <family val="1"/>
        <charset val="204"/>
      </rPr>
      <t>____</t>
    </r>
  </si>
  <si>
    <t>4. Обсяг бюджетних призначень/бюджетних асигнувань 849 669,58 гривень, у тому числі загального фонду 629 911,92 гривень та спеціального фонду 219 757,66 гривень</t>
  </si>
  <si>
    <t>Забезпечення співфінансування 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</si>
  <si>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Співфанансування придбання обладнання для осередку "Захист України"</t>
  </si>
  <si>
    <t>Співфінансування придбання засобів навчання для навчальних кабінетів, мультимедійного та комп'ютерного обладнання закладів загальної середньої освіти комунальної власності</t>
  </si>
  <si>
    <r>
      <rPr>
        <b/>
        <sz val="8"/>
        <color indexed="8"/>
        <rFont val="Times New Roman"/>
        <family val="1"/>
        <charset val="204"/>
      </rPr>
      <t>Завдання 1.</t>
    </r>
    <r>
      <rPr>
        <sz val="8"/>
        <color indexed="8"/>
        <rFont val="Times New Roman"/>
        <family val="1"/>
        <charset val="204"/>
      </rPr>
      <t xml:space="preserve"> Співфінансування придбання засобів навчання для навчальних кабінетів, мультимедійного та комп'ютерного обладнання закладів загальної середньої освіти комунальної власності</t>
    </r>
  </si>
  <si>
    <r>
      <rPr>
        <b/>
        <sz val="8"/>
        <color indexed="8"/>
        <rFont val="Times New Roman"/>
        <family val="1"/>
        <charset val="204"/>
      </rPr>
      <t>Завдання 2.</t>
    </r>
    <r>
      <rPr>
        <sz val="8"/>
        <color indexed="8"/>
        <rFont val="Times New Roman"/>
        <family val="1"/>
        <charset val="204"/>
      </rPr>
      <t xml:space="preserve"> Співфанансування придбання обладнання для осередку "Захист України"</t>
    </r>
  </si>
  <si>
    <t>кількість осередків "Захист України"</t>
  </si>
  <si>
    <t>відсоток закладів освіти, які мають облаштовані навчальні кабінети предмета "Захист україни"</t>
  </si>
  <si>
    <t>середні витрати на оснащення навчальних кабінетів предмета "Захист України"</t>
  </si>
  <si>
    <t>Забезпечити реалізацію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щодо придбання засобів навчання для навчальних кабінетів, мультимедійного та комп'ютерного обладнання закладів загальної середньої освіти комунальної власності</t>
  </si>
  <si>
    <t>Забезпечити реалізацію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щодо придбання обладнання для осередку "Захист України"</t>
  </si>
  <si>
    <r>
      <rPr>
        <b/>
        <sz val="8"/>
        <color indexed="8"/>
        <rFont val="Times New Roman"/>
        <family val="1"/>
        <charset val="204"/>
      </rPr>
      <t>Завдання 1.</t>
    </r>
    <r>
      <rPr>
        <sz val="8"/>
        <color indexed="8"/>
        <rFont val="Times New Roman"/>
        <family val="1"/>
        <charset val="204"/>
      </rPr>
      <t xml:space="preserve">  Забезпечити реалізацію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щодо придбання засобів навчання для навчальних кабінетів, мультимедійного та комп'ютерного обладнання закладів загальної середньої освіти комунальної власності</t>
    </r>
  </si>
  <si>
    <r>
      <rPr>
        <b/>
        <sz val="8"/>
        <color indexed="8"/>
        <rFont val="Times New Roman"/>
        <family val="1"/>
        <charset val="204"/>
      </rPr>
      <t>Завдання 2.</t>
    </r>
    <r>
      <rPr>
        <sz val="8"/>
        <color indexed="8"/>
        <rFont val="Times New Roman"/>
        <family val="1"/>
        <charset val="204"/>
      </rPr>
      <t xml:space="preserve"> Забезпечити реалізацію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щодо придбання обладнання для осередку "Захист України"</t>
    </r>
  </si>
  <si>
    <t>Забезпечення кожному учню рівного доступу до якісної шкільної освіти в безпечному, комфортному, інклюзивному та сучасному освітньому середовищі</t>
  </si>
  <si>
    <t>Забезпечити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t>
  </si>
  <si>
    <t>Забезпечити виконання заходів, спрямованих на забезпечення якісної, сучасної та доступної загальної середньої освіти «Нова українська школа» за рахунок коштів місцевих бюджетів</t>
  </si>
  <si>
    <r>
      <rPr>
        <b/>
        <sz val="8"/>
        <color indexed="8"/>
        <rFont val="Times New Roman"/>
        <family val="1"/>
        <charset val="204"/>
      </rPr>
      <t>Завдання 1.</t>
    </r>
    <r>
      <rPr>
        <sz val="8"/>
        <color indexed="8"/>
        <rFont val="Times New Roman"/>
        <family val="1"/>
        <charset val="204"/>
      </rPr>
      <t xml:space="preserve">  Забезпечити виконання заходів, спрямованих на забезпечення якісної, сучасної та доступної загальної середньої освіти «Нова українська школа» за рахунок коштів місцевих бюджетів</t>
    </r>
  </si>
  <si>
    <r>
      <rPr>
        <b/>
        <sz val="8"/>
        <color indexed="8"/>
        <rFont val="Times New Roman"/>
        <family val="1"/>
        <charset val="204"/>
      </rPr>
      <t>Завдання 1.</t>
    </r>
    <r>
      <rPr>
        <sz val="8"/>
        <color indexed="8"/>
        <rFont val="Times New Roman"/>
        <family val="1"/>
        <charset val="204"/>
      </rPr>
      <t xml:space="preserve">  Забезпечити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t>
    </r>
  </si>
  <si>
    <t xml:space="preserve">видатки на виконання умов співфінансування на придбання засобів навчання для навчальних кабінетів. комп'ютерного та мультимедійного обладнання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 а саме:        </t>
  </si>
  <si>
    <t xml:space="preserve">придбання засобів навчання для навчальних кабінетів, засобів навчання та обладнання, комп’ютерного та мультимедійного обладнання для навчальних кабінетів природничої галузі освіти (кабінети фізики, хімії, біології, географії, природничих наук) </t>
  </si>
  <si>
    <t xml:space="preserve">засобів навчання та обладнання, мультимедійного та комп’ютерного обладнання, меблів для навчальних кабінетів пілотних закладів освіти   </t>
  </si>
  <si>
    <t xml:space="preserve">навчальної та навчально-методичної літератури, у тому числі її електронних версій та з аудіосупроводом, для учнів та педагогічних працівників пілотних закладів освіти   </t>
  </si>
  <si>
    <t>кількість 7-их класів у закладах загальної середньої освіти</t>
  </si>
  <si>
    <t>кількість пілотних класів</t>
  </si>
  <si>
    <t>середні витрати на придбання засобів навчання для навчальних кабінетів, засобів навчання та обладнання, комп’ютерного та мультимедійного обладнання для навчальних кабінетів природничої галузі освіти) на один клас</t>
  </si>
  <si>
    <t xml:space="preserve">середні витрати на придбання засобів навчання та обладнання, мультимедійного та комп’ютерного обладнання, меблів для навчальних кабінетів пілотних закладів освіти на один клас </t>
  </si>
  <si>
    <t>середні витрати на придбання навчальної та навчально-методичної літератури для  пілотних закладів освіти на один клас</t>
  </si>
  <si>
    <t>відсоток використання коштів субвенції</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</si>
  <si>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</si>
  <si>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</si>
  <si>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</si>
  <si>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кількість порцій</t>
  </si>
  <si>
    <t>середня вартість порції</t>
  </si>
  <si>
    <t>кількість учнів 1-4 класів</t>
  </si>
  <si>
    <t>днів</t>
  </si>
  <si>
    <t>кількість навчальних днів</t>
  </si>
  <si>
    <t>навчальних план</t>
  </si>
  <si>
    <r>
      <rPr>
        <b/>
        <sz val="8"/>
        <color indexed="8"/>
        <rFont val="Times New Roman"/>
        <family val="1"/>
        <charset val="204"/>
      </rPr>
      <t>Завдання 1.</t>
    </r>
    <r>
      <rPr>
        <sz val="8"/>
        <color indexed="8"/>
        <rFont val="Times New Roman"/>
        <family val="1"/>
        <charset val="204"/>
      </rPr>
      <t xml:space="preserve">  Забезпечення харчуванням учнів початкових класів закладів загальної середньої освіти за рахунок субвенції з державного бюджету місцевим бюджетам</t>
    </r>
  </si>
  <si>
    <t>28 листопада 2024р. №418</t>
  </si>
  <si>
    <r>
      <t>12 грудня 2024р. №</t>
    </r>
    <r>
      <rPr>
        <sz val="12"/>
        <rFont val="Times New Roman"/>
        <family val="1"/>
        <charset val="204"/>
      </rPr>
      <t>___</t>
    </r>
  </si>
  <si>
    <t>4. Обсяг бюджетних призначень/бюджетних асигнувань 3 677 320,92 гривень, у тому числі загального фонду 773 564,92 гривень та спеціального фонду 2 903 756,00 гривень</t>
  </si>
  <si>
    <t>бюджетної програми місцевого бюджету на 2025 рік</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</si>
  <si>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2024 рік" від 09.11.2023р. №3460-IХ,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повну загальну середню освіту" від 16.01.2020 р. №463-ІХ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</si>
  <si>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2024 рік" від 09.11.2023р. №3460-IХ,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дошкільну освіту" від 11.07.2001р. №2628-ІІІ зі змінами,  Закон України про загальну середню освіту" від 13.05.1999 р. №651-ХІV зі змінами, Закон України "Про охорону дитинства" від 26.04.2001р. №2402-ІІІ зі змінами, Закон України №966-IV від 19.06.2003 року "Про соціальні послуги"(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t>
  </si>
  <si>
    <t xml:space="preserve">Конституція України (Закон від 28.06.1996 №254/96 зі змінами), Бюджетний кодекс України (Закон від 08.07.2010р. №2456-VI) змінами, Закон України "Про Державний бюджет України на 2024 рік" від 09.11.2023р. №3460-IХ,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Указ Президента України "Про Концепцію захисту населення і територій у разі загрози та виникнення надзвичайних ситуацій" №284/99 від 26.03.1999р.; Указ Президента України "Про заходи щодо підвищення рівня захисту населення і територій від надзвичайних ситуацій техногенного та природного характеру" №80/2001 від 09.02.2001 р.; Рішення шістдесят четвертої сесії Полтавської міської ради восьмого скликання від 27.12.2024 року "Про бюджет Полтавської територіальної громади на 2025 рік"; Комплексна цільова програма «Розвитку цивільного захисту Полтавської міської територіальної громади на 2020-2022 роки» </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</si>
  <si>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19.11.2023р. №4059-IХ, Закон України "Про освіту" від 5.09.2017р. № 2145-VIII,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повну загальну середню освіту" від 16.01.2020 р. №463-ІХ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рік"(зі змінами), постанова КМУ №1023 від 19.09.2023 "Питання надання освітньої субвенції з державного бюджету місцевим бюджетам (за спеціальним фондом державного бюджету) у 2023 році"</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</si>
  <si>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19.11.2023р. №4059-IХ,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дошкільну освіту" від 11.07.2001р. №2628-ІІІ зі змінами,  Закон України "Про повну загальну середню освіту" від 16.01.2020 р. №463-ІХ зі змінами, Закон України "Про охорону дитинства" від 26.04.2001р. №2402-ІІІ зі змінами, Закон України №375-VI від 04.09.2008р. "Про оздоровлення  та відпочинок дітей" зі  змінами, Закон України №966-IV від 19.06.2003 року "Про соціальні послуги"(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(зі змінами)</t>
  </si>
  <si>
    <t>__ січня 2025р. №__</t>
  </si>
  <si>
    <t>4. Обсяг бюджетних призначень/бюджетних асигнувань 58 000,00 гривень, у тому числі загального фонду 0,00 гривень та спеціального фонду 58 000,00 гривень</t>
  </si>
  <si>
    <t xml:space="preserve">  .01.2025</t>
  </si>
  <si>
    <t>4. Обсяг бюджетних призначень/бюджетних асигнувань 5 430 210,00 гривень, у тому числі загального фонду 0,00 гривень та спеціального фонду 5 430 210,00 гривень</t>
  </si>
  <si>
    <t>4. Обсяг бюджетних призначень/бюджетних асигнувань 1 503 350,00 гривень, у тому числі загального фонду 1 503 350,00 гривень та спеціального фонду 0,00 гривень</t>
  </si>
  <si>
    <t>4. Обсяг бюджетних призначень/бюджетних асигнувань 2 869 917,00 гривень, у тому числі загального фонду 2 869 917,00 гривень та спеціального фонду 0,00 гривень</t>
  </si>
  <si>
    <t>4. Обсяг бюджетних призначень/бюджетних асигнувань 13 677 250,00 гривень,у тому числі загального фонду 13 677 250,00 гривень та спеціального фонду 0,00 гривень</t>
  </si>
  <si>
    <t>4. Обсяг бюджетних призначень/бюджетних асигнувань 10 721 580,00 гривень, у тому числі загального фонду 10 721 580,00 гривень та спеціального фонду 0,00 гривень</t>
  </si>
  <si>
    <t>4. Обсяг бюджетних призначень/бюджетних асигнувань 24 082 640,00 гривень, у тому числі загального фонду 24 082 640,00 гривень та спеціального фонду 0,00 гривень</t>
  </si>
  <si>
    <t>4. Обсяг бюджетних призначень/бюджетних асигнувань 375 936 530,00 гривень, у тому числі загального фонду 375 936 530,00 гривень та спеціального фонду 0,00 гривень</t>
  </si>
  <si>
    <t>4. Обсяг бюджетних призначень/бюджетних асигнувань 16 373 030,00 гривень, у тому числі загального фонду 16 373 030,00 гривень та спеціального фонду 0,00 гривень</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</si>
  <si>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</si>
  <si>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Комплексна програма розвитку та підтримки освітньої галузі Полтавської міської територіальної громади на 2025-2027 роки </t>
  </si>
  <si>
    <t>Забезпечити виконання Комплексної програми розвитку та підтримки освітньої галузі Полтавської міської територіальної громади на 2025-2027 роки, забезпечити надання допомоги дітям-сиротам та дітям позбавленим батьківського піклування, яким виповнюється 18 років</t>
  </si>
  <si>
    <t>Завдання 1. Забезпечити виконання Комплексної програми розвитку та підтримки освітньої галузі Полтавської міської територіальної громади на 2025-2027 роки, забезпечити надання допомоги дітям-сиротам та дітям позбавленим батьківського піклування, яким виповнюється 18 років</t>
  </si>
  <si>
    <t>08 січня 2025р. №4</t>
  </si>
  <si>
    <t>4. Обсяг бюджетних призначень/бюджетних асигнувань 10 894 600,00 гривень, у тому числі загального фонду 0,00 гривень та спеціального фонду 10 894 600,00 гривень</t>
  </si>
  <si>
    <t>0611184</t>
  </si>
  <si>
    <t>1184</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</si>
  <si>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</si>
  <si>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 xml:space="preserve">придбання засобів навчання та обладнання, мультимедійного та комп’ютерного обладнання, меблів для навчальних кабінетів закладів загальної середньої освіти комунальної форми власності, які реалізують інноваційний освітній проект всеукраїнського рівня за темою “Розроблення і впровадження навчально-методичного забезпечення для закладів загальної середньої освіти в умовах реалізації Державного стандарту базової середньої освіти” </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</si>
  <si>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</si>
  <si>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4. Обсяг бюджетних призначень/бюджетних асигнувань 2 827 400,00 гривень, у тому числі загального фонду 2 827 400,00 гривень та спеціального фонду 0,00 гривень</t>
  </si>
  <si>
    <t>__.01.2025</t>
  </si>
  <si>
    <t xml:space="preserve"> __  січня 2025р. №_____</t>
  </si>
  <si>
    <t>0611600</t>
  </si>
  <si>
    <t>1600</t>
  </si>
  <si>
    <t xml:space="preserve"> Здійснення доплат педагогічним працівникам закладів загальної середньої освіти за рахунок субвенції з державного бюджету місцевим бюджетам</t>
  </si>
  <si>
    <t>4. Обсяг бюджетних призначень/бюджетних асигнувань 33 661 900,00 гривень, у тому числі загального фонду 33 661 900,00 гривень та спеціального фонду 0,00 гривень</t>
  </si>
  <si>
    <t>Забезпечити виконання заходів, спрямованих на виплату щомісячної доплати за роботу в несприятливих умовах праці з нарахуваннями педагогічним працівникам закладів загальної середньої освіти усіх типів</t>
  </si>
  <si>
    <t>обсяг субвенції</t>
  </si>
  <si>
    <t>чисельність працівників</t>
  </si>
  <si>
    <t>середні витрати на 1 працівника</t>
  </si>
  <si>
    <t>кількість закладів, що отримали субвенцію</t>
  </si>
  <si>
    <t>тарифікаційні списки</t>
  </si>
  <si>
    <t>Забезпечення виконання заходів, спрямованих на виплату щомісячної доплати за роботу в несприятливих умовах праці з нарахуваннями педагогічним працівникам закладів загальної середньої освіти усіх типів</t>
  </si>
  <si>
    <r>
      <rPr>
        <b/>
        <sz val="10"/>
        <rFont val="Times New Roman"/>
        <family val="1"/>
        <charset val="204"/>
      </rPr>
      <t>Завдання 1.</t>
    </r>
    <r>
      <rPr>
        <sz val="10"/>
        <rFont val="Times New Roman"/>
        <family val="1"/>
        <charset val="204"/>
      </rPr>
      <t xml:space="preserve">  Забезпечити виконання заходів, спрямованих на виплату щомісячної доплати за роботу в несприятливих умовах праці з нарахуваннями педагогічним працівникам закладів загальної середньої освіти усіх типів</t>
    </r>
  </si>
  <si>
    <t>середні витрати на 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</si>
  <si>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 xml:space="preserve">середні витрати на придбання засобів навчання та обладнання, мультимедійного та комп’ютерного обладнання, меблів для навчальних кабінетів закладів загальної середньої освіти комунальної форми власності, які реалізують інноваційний освітній проект всеукраїнського рівня за темою “Розроблення і впровадження навчально-методичного забезпечення для закладів загальної середньої освіти в умовах реалізації Державного стандарту базової середньої освіти” </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</si>
  <si>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05.09.2017р.№2145-VIII,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щістдесят четвертої сесії Полтавської міської ради восьмого скликання від 27.12.2024 року "Про бюджет Полтавської територіальної громади на 2025 рік"</t>
  </si>
  <si>
    <t xml:space="preserve">Конституція України (Закон від 28.06.1996 №254/96 зі змінами), Бюджетний кодекс України (Закон від 08.07.2010р.№2456-VI зі змінами, Закон України "Про Державний бюджет України на 2025 рік" від 19.11.2024р. №4059-IХ, Закон України "Про освіту" від 05.09.2017р.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щістдесят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дошкільну освіту" від 11.07.2001р. №2628-ІІІ (зі змінами), Комплексна програма розвитку та підтримки освітньої галузі Полтавської міської територіальної громади на 2025-2027 роки </t>
  </si>
  <si>
    <t xml:space="preserve">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дошкільну освіту" від 11.07.2001р. №2628-ІІІ зі змінами,  Закон України "Про повну загальну середню освіту" від 16.01.2020 р. №463-ІХ зі змінами, Закон України "Про охорону дитинства" від 26.04.2001р. №2402-ІІІ зі змінами, Закон України №375-VI від 04.09.2008р. "Про оздоровлення  та відпочинок дітей" зі  змінами, Закон України №966-IV від 19.06.2003 року "Про соціальні послуги"( зі змінами), Постанова КМУ від 04.04.2018р. № 237 "Деякі питання надання освітньої субвенції з державного бюджету місцевим бюджетам на забезпечення якісної, сучасної та доступної загальної середньої освіти "Нова українська школа", Рішення щістдесят четвертої сесії Полтавської міської ради восьмого скликання від 27.12.2024 року "Про бюджет Полтавської територіальної громади на 2025 рік", Комплексна програма розвитку та підтримки освітньої галузі Полтавської міської територіальної громади на 2025-2027 роки </t>
  </si>
  <si>
    <t>Конституція України (Закон від 28.06.1996 №254/96 зі змінами), Бюджетний кодекс України (Закон від 08.07.2010р.№2456-VI змінами, Закон України "Про Державний бюджет України на 2025 рік" від 19.11.2024р. №4059-IХ, Закон України "Про освіту" від 05.09.2017р.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щістдесят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повну загальну середню освіту" від 16.01.2020 р. №463-ІХ зі змінами, Закон України "Про охорону дитинства" від 26.04.2001р. №2402-ІІІ зі змінами, Закон України №375-VI від 04.09.2008р."Про оздоровлення та відпочинок дітей" зі змінами, Закон України №966-IV від 19.06.2003 року "Про соціальні послуги"( зі змінами), Постанова КМУ від 04.04.2018р. № 237 "Деякі питання надання освітньої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</si>
  <si>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повну загальну середню освіту" від 16.01.2020 р. №463-ІХ зі змінами, Закон України "Про охорону дитинства" від 26.04.2001р. №2402-ІІІ зі змінами, Закон України №375-VI від 04.09.2008р. "Про оздоровлення  та відпочинок дітей" зі  змінами, Закон України №966-IV від 19.06.2003 року "Про соціальні послуги"( зі змінами), Постанова КМУ від 04.04.2018р. № 237 "Деякі питання надання освітньої субвенції з державного бюджету місцевим бюджетам на забезпечення якісної, сучасної та доступної загальної середньої освіти "Нова українська школа", Рішення шістдесят четвертої сесії Полтавської міської ради восьмого скликання від 27.12.2024 року "Про бюджет Полтавської територіальної громади на 2025 рік", Комплексна програма розвитку та підтримки освітньої галузі Полтавської міської територіальної громади на 2025-2027 роки </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</si>
  <si>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дошкільну освіту" від 11.07.2001р. №2628-ІІІ зі змінами,  Закон України "Про повну загальну середню освіту" від 16.01.2020 р. №463-ІХ зі змінами, Закон України "Про охорону дитинства" від 26.04.2001р. №2402-ІІІ зі змінами, Закон України №375-VI від 04.09.2008р. "Про оздоровлення  та відпочинок дітей" зі  змінами, Закон України №966-IV від 19.06.2003 року "Про соціальні послуги"(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t>
  </si>
  <si>
    <r>
      <t>Конституція України (Закон від 28.06.1996 №254/96 зі змінами), Бюджетний кодекс України (Закон від 08.07.2010р.№2456-VI змінами,</t>
    </r>
    <r>
      <rPr>
        <b/>
        <sz val="9"/>
        <color rgb="FF000000"/>
        <rFont val="Times New Roman"/>
        <family val="1"/>
        <charset val="204"/>
      </rPr>
      <t xml:space="preserve"> </t>
    </r>
    <r>
      <rPr>
        <sz val="9"/>
        <color rgb="FF000000"/>
        <rFont val="Times New Roman"/>
        <family val="1"/>
        <charset val="204"/>
      </rPr>
      <t>Закон України "Про Державний бюджет України на 2025 рік" від 19.11.2024р. №4059-IХ, Закон України "Про освіту" від 05.09.2017р.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повну загальну середню освіту" від 16.01.2020 р. №463-ІХ зі змінами, Закон України "Про охорону дитинства" від 26.04.2001р. №2402-ІІІ зі змінами, Закон України №966-IV від 19.06.2003 року "Про соціальні послуги"( зі змінами)</t>
    </r>
  </si>
  <si>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повну загальну середню освіту" від 16.01.2020 р. №463-ІХ зі змінами, Закон України "Про охорону дитинства" від 26.04.2001р. №2402-ІІІ зі змінами, Закон України №966-IV від 19.06.2003 року "Про соціальні послуги"(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t>
  </si>
  <si>
    <t>Конституція України (Закон від 28.06.1996 №254/96 зі змінами), Бюджетний кодекс України (Закон від 08.07.2010р.№2456-VI змінами, Закон України "Про Державний бюджет України на 2025 рік" від 19.11.2024р. №4059-IХ, Закон України "Про освіту" від 5.09.2017р.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№375-VI від 04.09.2008р."Про оздоровлення та відпочинок дітей" зі змінами, Закон України "Про позашкільну освіту" від 22.06.2000р.№1841-ІІІ зі змінами, Програма оздоровлення та відпочинку дітей Полтавської міської територальної громади на 2024-2028 роки</t>
  </si>
  <si>
    <t xml:space="preserve">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№2145-VII Iзі змінами,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професійно-технічну освіту"від 10.02.1998 №103/98 - ВР, Закон України "Про забезпечення організаційно-правових умов оціального захисту дітей-сиріт та дітей, позбавлених батьківського піклування" від 13.01.2005 №2342-ІV, Постанова  Кабінету Міністрів України від 05.04.1994 №226 "Про поліпшення виховання, навчання, соціального захисту та матеріального забезпечення дітей-сиріт та дітей, позбавлених батьківського піклування", Постанова  Кабінету Міністрів України "Питання стипендіального забезпечення" від 12.07.2004 №882 зі змінами, Постанова  Кабінету Міністрів України "Питання діяльності органів опіки та піклування, пов'язаної із захистом прав дитини"від 24.09.2008 №866, Наказ МОН від 17.11.2003 №763 "Про затвердження норм матеріального та нормативів фінансового забезпечення дітей-сиріт та дітей, позбавлених батьківського піклування, а також вихованців шкіл-інтернатів", Комплексна програма розвитку та підтримки освітньої галузі Полтавської міської територіальної громади на 2025-2027 роки </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</si>
  <si>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№2145-VII Iзі змінами,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професійно-технічну освіту"від 10.02.1998 №103/98 - ВР, Закон України "Про забезпечення організаційно-правових умов оціального захисту дітей-сиріт та дітей, позбавлених батьківського піклування" від 13.01.2005 №2342-ІV, Постанова  Кабінету Міністрів України від 05.04.1994 №226 "Про поліпшення виховання, навчання, соціального захисту та матеріального забезпечення дітей-сиріт та дітей, позбавлених батьківського піклування", Постанова  Кабінету Міністрів України "Питання стипендіального забезпечення" від 12.07.2004 №882 зі змінами, Постанова  Кабінету Міністрів України "Питання діяльності органів опіки та піклування, пов'язаної із захистом прав дитини"від 24.09.2008 №866, Наказ МОН від 17.11.2003 №763 "Про затвердження норм матеріального та нормативів фінансового забезпечення дітей-сиріт та дітей, позбавлених батьківського піклування, а також вихованців шкіл-інтернатів"</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</si>
  <si>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05.09.2017р.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бухгалтерський облік та  фінансову звітність в Україні" від 16.07.1999р. №996-XIV, Закон України "Про повну загальну середню освіту" від 16.01.2020 р. №463-ІХ зі змінами, Закон України "Про дошкільну освіту"від 11.07.2001р. №2628-ІІІ, Закон України про позашкільну освіту" від 22.06.2000р. №1841-ІІІ зі змінами, Концепція профільного навчання в старшій школі</t>
  </si>
  <si>
    <t xml:space="preserve">Конституція України (Закон від 28.06.1996 №254/96 зі змінами), Бюджетний кодекс України (Закон від 08.07.2010р. №2456-VI змінами, ЗЗакон України "Про Державний бюджет України на 2025 рік" від 19.11.2024р. №4059-IХ, Закон України "Про освіту" від 05.09.2017р.№2145-VIII,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повну загальну середню освіту" від 16.01.2020 р. №463-ІХ зі змінами, Закон України "Про дошкільну освіту" від 11.07.2001р. №2628-ІІІ, Закон України "Про охорону дитинства" від 26.04.2001р. №2402-ІІІ зі змінами, Закон України №966-IV від 19.06.2003р. "Про соціальні послуги"зі змінами, Закон України про позашкільну освіту" від 22.06.2000р. №1841-ІІІ зі змінами, Національна стратегія розвитку освіти в Україні на період до 2030 року, Концепція профільного навчання в старшій школі, Концепція національно-патріотичного виховання дітей і молоді, Указ Президента України від 30.09.10р.№927/2010 "Про заходи щодо розвитку системи виявлення  та підтримки обдарованих і талановитих дітей та молоді", Постанова Кабінету Міністрві України "Про затвердження Порядку надання одноразової допомоги  дітям-сиротам і дітям, позбавленим батьківського піклування, після досягнення 18-річного віку від 25 серпня 2005р. №822, Комплексна програма розвитку та підтримки освітньої галузі Полтавської міської територіальної громади на 2025-2027 роки </t>
  </si>
  <si>
    <t>Конституція України (Закон від 28.06.1996 №254/96 зі змінами), Бюджетний кодекс України (Закон від 08.07.2010р. №2456-VI змінами, ЗЗакон України "Про Державний бюджет України на 2025 рік" від 19.11.2024р. №4059-IХ, Закон України "Про освіту" від 05.09.2017р.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повну загальну середню освіту" від 16.01.2020 р. №463-ІХ зі змінами, Закон України "Про дошкільну освіту"від 11.07.2001р. №2628-ІІІ, Закон України про позашкільну освіту" від 22.06.2000р. №1841-ІІІ зі змінами, Концепція профільного навчання в старшій школі, Концепція розвитку інклюзивного навчання</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</si>
  <si>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05.09.2017р.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повну загальну середню освіту" від 16.01.2020 р. №463-ІХ зі змінами, Закон України "Про дошкільну освіту"від 11.07.2001р. №2628-ІІІ, Закон України про позашкільну освіту" від 22.06.2000р. №1841-ІІІ зі змінами, Концепція профільного навчання в старшій школі, Концепція розвитку інклюзивного навчання</t>
  </si>
  <si>
    <t>Конституція України (Закон від 28.06.1996 №254/96 зі змінами), Бюджетний кодекс України (Закон від 08.07.2010р.№2456-VI зі змінами, Закон України "Про Державний бюджет України на 2025 рік" від 19.11.2024р. №4059-IХ, Закон України "Про освіту" від 5.09.2017р.№ 2145-VIII, Закон України "Про місцеве самоврядування в Україні" від 21.05.1997р.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Закон України "Про  загальну середню освіту" від 13.05.1999 р. №651-ХІV зі змінами, Закон України  "Про дошкільну освіту" від 11.07.2001р. №2628-ІІІ зі змінами</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</si>
  <si>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дошкільну освіту" від 11.07.2001р. №2628-ІІІ зі змінами,  Закон України "Про повну загальну середню освіту" від 16.01.2020 р. №463-ІХ зі змінами, Закон України "Про охорону дитинства" від 26.04.2001р. №2402-ІІІ зі змінами, Закон України №966-IV від 19.06.2003 року "Про соціальні послуги"(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рік"(зі змінами), Постанова КМУ від 14.02.2017 р.№88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 Постанова КМУ №1519 від 27.12.2024р. "Деякі питання використання субвенції з державного бюджету місцевим бюджетам на надання підтримки особам з особливими освітніми потребами у 2025 році"</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</si>
  <si>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повну загальну середню освіту" від 16.01.2020 р. №463-ІХ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рік"(зі змінами), Постанова КМУ №1554 від 31.12.2024 "Деякі питання надання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школа”у 2025 році"</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</si>
  <si>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повну загальну середню освіту" від 16.01.2020 р. №463-ІХ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рік"(зі змінами), Постанова КМУ №1515 від 27.12.2024 "Деякі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 Постанова КМУ від 08.11.2024 р. № 1286 "Деякі питання оплати праці педагогічних працівників закладів загальної середньої освіти"</t>
  </si>
  <si>
    <t xml:space="preserve">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Розпорядження КМУ від 28.10.2021 №1364-р "Про схвалення Стратегії інтеграції внутрішньо переміщених осіб та впровадження середньострокових рішень щодо внутрішнього переміщення на період до 2024 року", Закон України від 20.10.2014 №1706-VII "Про забезпечення прав і свобод внутрішньо переміщених осіб" </t>
  </si>
  <si>
    <t xml:space="preserve">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05.09.2017р.№2145-VIII,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Комплексна програма розвитку та підтримки освітньої галузі Полтавської міської територіальної громади на 2025-2027 роки </t>
  </si>
  <si>
    <t>Конституція України (Закон від 28.06.1996 №254/96 зі змінами), Бюджетний кодекс України (Закон від 08.07.2010р.№2456-VI змінами, Закон України "Про Державний бюджет України на 2025 рік" від 19.11.2024р. №4059-IХ,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 Програма охорони довкілля Полтавської міської територіальної громади у Полтавському районі у Полтавській області на 2023-2027 роки</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</si>
  <si>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повну загальну середню освіту" від 16.01.2020 р. №463-ІХ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рік"(зі змінами), розпорядження КМУ №754-р від 13.08.2024 р. "Про розподіл обсягу субвенції з державного бюджету місцевим бюджетам на забезпечення якісної, сучасної та доступної загальної середньої освіти “Нова українська школа” у 2024 році", Постанова КМУ № 237 від 04.04.2018 "Деякі питання надання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</si>
  <si>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дошкільну освіту" від 11.07.2001р. №2628-ІІІ зі змінами,  Закон України "Про повну загальну середню освіту" від 16.01.2020 р. №463-ІХ зі змінами, Закон України "Про охорону дитинства" від 26.04.2001р. №2402-ІІІ зі змінами, Закон України №966-IV від 19.06.2003 року "Про соціальні послуги"(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рік"(зі змінами), Постанова КМУ від 14.02.2017 р.№88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</si>
  <si>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повну загальну середню освіту" від 16.01.2020 р. №463-ІХ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рік"(зі змінами), постанова КМУ №1023 від 19.09.2023 "Питання надання освітньої субвенції з державного бюджету місцевим бюджетам (за спеціальним фондом державного бюджету) у 2023 році"</t>
  </si>
  <si>
    <t>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05.09.2017р.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рік"(зі змінами), Закон України "Про повну загальну середню освіту" від 16.01.2020 р. №463-ІХ зі змінами, Закон України "Про дошкільну освіту"від 11.07.2001р. №2628-ІІІ, Закон України про позашкільну освіту" від 22.06.2000р. №1841-ІІІ зі змінами, Концепція профільного навчання в старшій школі, Концепція розвитку інклюзивного навчання</t>
  </si>
  <si>
    <t xml:space="preserve"> 21 січня 2025р. №20</t>
  </si>
  <si>
    <t>31 січня 2025р. №__</t>
  </si>
  <si>
    <t>4. Обсяг бюджетних призначень/бюджетних асигнувань 31 637 300,00 гривень, у тому числі загального фонду 0,00 гривень та спеціального фонду 31 637 300,00 гривень</t>
  </si>
  <si>
    <t xml:space="preserve">Конституція України (Закон від 28.06.1996 №254/96 зі змінами), Бюджетний кодекс України (Закон від 08.07.2010р. №2456-VI) змінами, Закон України "Про Державний бюджет України на 2025 рік" від 19.11.2024р. №4059-IХ, Закон України "Про освіту" від 5.09.2017р. № 2145-VIII, Закон України "Про місцеве самоврядування  в Україні" від 21.05.1997 №280/97-ВР зі змінами, Наказ Міністерства фінансів  України  "Про деякі питання  запровадження програмно-цільового  методу складання та виконання місцевих бюджетів" від 26.08.2014р. №836  (зі змінами),  Закон України "Про повну загальну середню освіту" від 16.01.2020 р. №463-ІХ зі змінами, Закон України "Про охорону дитинства" від 26.04.2001р. №2402-ІІІ зі змінами, Закон України №966-IV від 19.06.2003 року "Про соціальні послуги"( зі змінами), Рішення шістдесят четвертої сесії Полтавської міської ради восьмого скликання від 27.12.2024 року "Про бюджет Полтавської територіальної громади на 2025 рік"(зі змінами), Постанова КМУ від 04.10.2024 р. № 1145 «Деякі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 розпорядження КМУ № 1323-р від 26.12.2024 р. "Про розподіл субвенції з державного бюджету місцевим бюджетам на забезпечення харчуванням учнів початкових класів закладів загальної середньої освіти за спеціальним фондом у 2024 році" </t>
  </si>
  <si>
    <t>4. Обсяг бюджетних призначень/бюджетних асигнувань 7 177 971,17 гривень, у тому числі загального фонду 0,00 гривень та спеціального фонду 7 177 971,17 гривень</t>
  </si>
  <si>
    <t xml:space="preserve">засобів навчання, мультимедійного обладнання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t>
  </si>
  <si>
    <t>середні витрати на придбання засобів навчання, мультимедійного обладнання</t>
  </si>
  <si>
    <t>кількість 7 класів у закладах загальної середньої освіти</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</si>
  <si>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</si>
  <si>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4. Обсяг бюджетних призначень/бюджетних асигнувань 479 160 683,72 гривень, у тому числі загального фонду 441 770 903,72 гривень та спеціального фонду 37 389 780,00 гривень</t>
  </si>
  <si>
    <t>4. Обсяг бюджетних призначень/бюджетних асигнувань 560 211 276,30 гривень, у тому числі загального фонду 517 099 966,30 гривень та спеціального фонду 43 111 310,00 гривень</t>
  </si>
  <si>
    <t>4. Обсяг бюджетних призначень/бюджетних асигнувань 12 605 432,00 гривень, у тому числі загального фонду 10 909 178,00 гривень та спеціального фонду 1 696 254,00 гривень</t>
  </si>
  <si>
    <t>4. Обсяг бюджетних призначень/бюджетних асигнувань 41 120 590,30 гривень, у тому числі загального фонду 40 331 810,30 гривень та спеціального фонду 788 780,00 гривень</t>
  </si>
  <si>
    <t>4. Обсяг бюджетних призначень/бюджетних асигнувань 33 453 940,00 гривень, у тому числі загального фонду 33 187 940,00 гривень та спеціального фонду 266 000,00 гривень</t>
  </si>
  <si>
    <t>4. Обсяг бюджетних призначень/бюджетних асигнувань 123 149 780,00 гривень, у тому числі загального фонду 123 149 780,00 гривень та спеціального фонду 0,00 гривень</t>
  </si>
  <si>
    <t>4. Обсяг бюджетних призначень/бюджетних асигнувань 6 882 260,00 гривень, у тому числі загального фонду 6 457 260,00 гривень та спеціального фонду 425 000,00 гривень</t>
  </si>
  <si>
    <t>4. Обсяг бюджетних призначень/бюджетних асигнувань 8 732 830,00 гривень, у тому числі загального фонду 8 732 830,00 гривень та спеціального фонду 0,00 гривень</t>
  </si>
  <si>
    <t>4. Обсяг бюджетних призначень/бюджетних асигнувань 3 076 274,00 гривень, у тому числі загального фонду 711 794,00 гривень та спеціального фонду 2 364 480,00 гривень</t>
  </si>
  <si>
    <t>0611183</t>
  </si>
  <si>
    <t>1183</t>
  </si>
  <si>
    <t>4. Обсяг бюджетних призначень/бюджетних асигнувань 4 669 115,00 гривень, у тому числі загального фонду 0,00 гривень та спеціального фонду4 669 115,00 гривень</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</si>
  <si>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</si>
  <si>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4. Обсяг бюджетних призначень/бюджетних асигнувань 138 683 506,07 гривень, у тому числі загального фонду 122 184 306,07 гривень та спеціального фонду 16 499 200,00 гривень</t>
  </si>
  <si>
    <t>4. Обсяг бюджетних призначень/бюджетних асигнувань 8 373 184,00 гривень, у тому числі загального фонду 7 287 229,00 гривень та спеціального фонду 1 085 955,00 гривень</t>
  </si>
  <si>
    <t>31 березня 2025р. №106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</si>
</sst>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р_._-;\-* #,##0.00\ _р_._-;_-* &quot;-&quot;??\ _р_._-;_-@_-"/>
    <numFmt numFmtId="165" formatCode="0.000"/>
    <numFmt numFmtId="166" formatCode="#,##0.000"/>
    <numFmt numFmtId="167" formatCode="0.0"/>
  </numFmts>
  <fonts count="79"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8"/>
      <color theme="1"/>
      <name val="Times New Roman"/>
      <family val="1"/>
      <charset val="204"/>
    </font>
    <font>
      <sz val="12"/>
      <color rgb="FF000000"/>
      <name val="Times New Roman"/>
      <family val="1"/>
      <charset val="204"/>
    </font>
    <font>
      <sz val="8"/>
      <color rgb="FF000000"/>
      <name val="Times New Roman"/>
      <family val="1"/>
      <charset val="204"/>
    </font>
    <font>
      <b/>
      <sz val="12"/>
      <color rgb="FF000000"/>
      <name val="Times New Roman"/>
      <family val="1"/>
      <charset val="204"/>
    </font>
    <font>
      <b/>
      <sz val="11"/>
      <color theme="1"/>
      <name val="Times New Roman"/>
      <family val="1"/>
      <charset val="204"/>
    </font>
    <font>
      <sz val="9"/>
      <color theme="1"/>
      <name val="Times New Roman"/>
      <family val="1"/>
      <charset val="204"/>
    </font>
    <font>
      <sz val="6"/>
      <color theme="1"/>
      <name val="Times New Roman"/>
      <family val="1"/>
      <charset val="204"/>
    </font>
    <font>
      <sz val="6"/>
      <color rgb="FF000000"/>
      <name val="Times New Roman"/>
      <family val="1"/>
      <charset val="204"/>
    </font>
    <font>
      <sz val="10"/>
      <name val="Times New Roman"/>
      <family val="1"/>
      <charset val="204"/>
    </font>
    <font>
      <b/>
      <sz val="9"/>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b/>
      <sz val="12"/>
      <color theme="1"/>
      <name val="Times New Roman"/>
      <family val="1"/>
      <charset val="204"/>
    </font>
    <font>
      <sz val="9"/>
      <color rgb="FF000000"/>
      <name val="Times New Roman"/>
      <family val="1"/>
      <charset val="204"/>
    </font>
    <font>
      <sz val="10"/>
      <color theme="1"/>
      <name val="Times New Roman"/>
      <family val="1"/>
      <charset val="204"/>
    </font>
    <font>
      <sz val="10"/>
      <name val="Arial"/>
      <family val="2"/>
      <charset val="204"/>
    </font>
    <font>
      <sz val="8"/>
      <name val="Times New Roman"/>
      <family val="1"/>
      <charset val="204"/>
    </font>
    <font>
      <sz val="10"/>
      <color indexed="8"/>
      <name val="Times New Roman"/>
      <family val="1"/>
      <charset val="204"/>
    </font>
    <font>
      <b/>
      <sz val="10"/>
      <color indexed="8"/>
      <name val="Times New Roman"/>
      <family val="1"/>
      <charset val="204"/>
    </font>
    <font>
      <sz val="9"/>
      <color indexed="8"/>
      <name val="Times New Roman"/>
      <family val="1"/>
      <charset val="204"/>
    </font>
    <font>
      <b/>
      <sz val="9"/>
      <color indexed="8"/>
      <name val="Times New Roman"/>
      <family val="1"/>
      <charset val="204"/>
    </font>
    <font>
      <sz val="9"/>
      <color rgb="FFFF0000"/>
      <name val="Times New Roman"/>
      <family val="1"/>
      <charset val="204"/>
    </font>
    <font>
      <b/>
      <sz val="16"/>
      <name val="Times New Roman"/>
      <family val="1"/>
      <charset val="204"/>
    </font>
    <font>
      <b/>
      <sz val="18"/>
      <color theme="1"/>
      <name val="Times New Roman"/>
      <family val="1"/>
      <charset val="204"/>
    </font>
    <font>
      <sz val="8"/>
      <color indexed="8"/>
      <name val="Times New Roman"/>
      <family val="1"/>
      <charset val="204"/>
    </font>
    <font>
      <b/>
      <sz val="8"/>
      <name val="Times New Roman"/>
      <family val="1"/>
      <charset val="204"/>
    </font>
    <font>
      <b/>
      <sz val="9"/>
      <color theme="1"/>
      <name val="Times New Roman"/>
      <family val="1"/>
      <charset val="204"/>
    </font>
    <font>
      <b/>
      <sz val="8"/>
      <color indexed="8"/>
      <name val="Times New Roman"/>
      <family val="1"/>
      <charset val="204"/>
    </font>
    <font>
      <b/>
      <sz val="8"/>
      <color theme="1"/>
      <name val="Times New Roman"/>
      <family val="1"/>
      <charset val="204"/>
    </font>
    <font>
      <sz val="10"/>
      <color rgb="FFFF0000"/>
      <name val="Times New Roman"/>
      <family val="1"/>
      <charset val="204"/>
    </font>
    <font>
      <sz val="11"/>
      <color indexed="8"/>
      <name val="Times New Roman"/>
      <family val="1"/>
      <charset val="204"/>
    </font>
    <font>
      <b/>
      <sz val="11"/>
      <color indexed="8"/>
      <name val="Times New Roman"/>
      <family val="1"/>
      <charset val="204"/>
    </font>
    <font>
      <sz val="11"/>
      <name val="Times New Roman"/>
      <family val="1"/>
      <charset val="204"/>
    </font>
    <font>
      <b/>
      <sz val="10"/>
      <color theme="1"/>
      <name val="Times New Roman"/>
      <family val="1"/>
      <charset val="204"/>
    </font>
    <font>
      <sz val="8"/>
      <color rgb="FFFF0000"/>
      <name val="Times New Roman"/>
      <family val="1"/>
      <charset val="204"/>
    </font>
    <font>
      <sz val="9.5"/>
      <color indexed="8"/>
      <name val="Times New Roman"/>
      <family val="1"/>
      <charset val="204"/>
    </font>
    <font>
      <sz val="14"/>
      <color theme="1"/>
      <name val="Times New Roman"/>
      <family val="1"/>
      <charset val="204"/>
    </font>
    <font>
      <b/>
      <sz val="16"/>
      <color theme="1"/>
      <name val="Times New Roman"/>
      <family val="1"/>
      <charset val="204"/>
    </font>
    <font>
      <sz val="9.5"/>
      <name val="Times New Roman"/>
      <family val="1"/>
      <charset val="204"/>
    </font>
    <font>
      <b/>
      <sz val="16"/>
      <name val="Arial"/>
      <family val="2"/>
      <charset val="204"/>
    </font>
    <font>
      <b/>
      <sz val="18"/>
      <color theme="1"/>
      <name val="Arial"/>
      <family val="2"/>
      <charset val="204"/>
    </font>
    <font>
      <sz val="18"/>
      <color theme="1"/>
      <name val="Times New Roman"/>
      <family val="1"/>
      <charset val="204"/>
    </font>
    <font>
      <b/>
      <sz val="10"/>
      <name val="Times New Roman"/>
      <family val="1"/>
      <charset val="204"/>
    </font>
    <font>
      <sz val="9"/>
      <color theme="1"/>
      <name val="Calibri"/>
      <family val="2"/>
      <charset val="204"/>
      <scheme val="minor"/>
    </font>
    <font>
      <b/>
      <sz val="9"/>
      <name val="Arial"/>
      <family val="2"/>
      <charset val="204"/>
    </font>
    <font>
      <b/>
      <sz val="9"/>
      <color theme="1"/>
      <name val="Arial"/>
      <family val="2"/>
      <charset val="204"/>
    </font>
    <font>
      <b/>
      <sz val="10"/>
      <color rgb="FFFF0000"/>
      <name val="Times New Roman"/>
      <family val="1"/>
      <charset val="204"/>
    </font>
    <font>
      <b/>
      <u/>
      <sz val="8"/>
      <color indexed="8"/>
      <name val="Times New Roman"/>
      <family val="1"/>
      <charset val="204"/>
    </font>
    <font>
      <b/>
      <sz val="18"/>
      <name val="Arial"/>
      <family val="2"/>
      <charset val="204"/>
    </font>
    <font>
      <b/>
      <sz val="11"/>
      <name val="Times New Roman"/>
      <family val="1"/>
      <charset val="204"/>
    </font>
    <font>
      <sz val="18"/>
      <name val="Times New Roman"/>
      <family val="1"/>
      <charset val="204"/>
    </font>
    <font>
      <sz val="12"/>
      <color theme="1"/>
      <name val="Times New Roman"/>
      <family val="1"/>
      <charset val="204"/>
    </font>
    <font>
      <sz val="12"/>
      <name val="Times New Roman"/>
      <family val="1"/>
      <charset val="204"/>
    </font>
    <font>
      <b/>
      <u/>
      <sz val="11"/>
      <name val="Times New Roman"/>
      <family val="1"/>
      <charset val="204"/>
    </font>
    <font>
      <sz val="7.5"/>
      <color rgb="FF000000"/>
      <name val="Times New Roman"/>
      <family val="1"/>
      <charset val="204"/>
    </font>
    <font>
      <sz val="6"/>
      <name val="Times New Roman"/>
      <family val="1"/>
      <charset val="204"/>
    </font>
    <font>
      <sz val="7"/>
      <name val="Times New Roman"/>
      <family val="1"/>
      <charset val="204"/>
    </font>
    <font>
      <sz val="6"/>
      <color indexed="8"/>
      <name val="Times New Roman"/>
      <family val="1"/>
      <charset val="204"/>
    </font>
    <font>
      <b/>
      <sz val="6"/>
      <name val="Times New Roman"/>
      <family val="1"/>
      <charset val="204"/>
    </font>
    <font>
      <b/>
      <sz val="6"/>
      <color theme="1"/>
      <name val="Times New Roman"/>
      <family val="1"/>
      <charset val="204"/>
    </font>
    <font>
      <u/>
      <sz val="12"/>
      <name val="Times New Roman"/>
      <family val="1"/>
      <charset val="204"/>
    </font>
    <font>
      <sz val="7"/>
      <color rgb="FF000000"/>
      <name val="Times New Roman"/>
      <family val="1"/>
      <charset val="204"/>
    </font>
    <font>
      <b/>
      <sz val="12"/>
      <name val="Times New Roman"/>
      <family val="1"/>
      <charset val="204"/>
    </font>
    <font>
      <sz val="7"/>
      <color indexed="8"/>
      <name val="Times New Roman"/>
      <family val="1"/>
      <charset val="204"/>
    </font>
    <font>
      <sz val="9"/>
      <color indexed="81"/>
      <name val="Tahoma"/>
      <family val="2"/>
      <charset val="204"/>
    </font>
    <font>
      <b/>
      <sz val="9"/>
      <color indexed="81"/>
      <name val="Tahoma"/>
      <family val="2"/>
      <charset val="204"/>
    </font>
    <font>
      <b/>
      <sz val="18"/>
      <name val="Times New Roman"/>
      <family val="1"/>
      <charset val="204"/>
    </font>
    <font>
      <sz val="11"/>
      <color rgb="FFFF0000"/>
      <name val="Times New Roman"/>
      <family val="1"/>
      <charset val="204"/>
    </font>
    <font>
      <b/>
      <u/>
      <sz val="9"/>
      <color indexed="8"/>
      <name val="Times New Roman"/>
      <family val="1"/>
      <charset val="204"/>
    </font>
    <font>
      <b/>
      <sz val="14"/>
      <name val="Times New Roman"/>
      <family val="1"/>
      <charset val="204"/>
    </font>
    <font>
      <sz val="5.5"/>
      <color theme="1"/>
      <name val="Times New Roman"/>
      <family val="1"/>
      <charset val="204"/>
    </font>
    <font>
      <b/>
      <sz val="14"/>
      <color theme="1"/>
      <name val="Times New Roman"/>
      <family val="1"/>
      <charset val="204"/>
    </font>
    <font>
      <b/>
      <u/>
      <sz val="10"/>
      <name val="Times New Roman"/>
      <family val="1"/>
      <charset val="204"/>
    </font>
    <font>
      <b/>
      <sz val="9"/>
      <color rgb="FF000000"/>
      <name val="Times New Roman"/>
      <family val="1"/>
      <charset val="204"/>
    </font>
  </fonts>
  <fills count="4">
    <fill>
      <patternFill patternType="none"/>
    </fill>
    <fill>
      <patternFill patternType="gray125"/>
    </fill>
    <fill>
      <patternFill patternType="solid">
        <fgColor rgb="FF00B0F0"/>
        <bgColor indexed="64"/>
      </patternFill>
    </fill>
    <fill>
      <patternFill patternType="solid">
        <fgColor rgb="FFFF0000"/>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712">
    <xf numFmtId="0" fontId="0" fillId="0" borderId="0" xfId="0"/>
    <xf numFmtId="0" fontId="2" fillId="0" borderId="0" xfId="0" applyFont="1"/>
    <xf numFmtId="0" fontId="4" fillId="0" borderId="0" xfId="0" applyFont="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3" fillId="0" borderId="2" xfId="0" applyFont="1" applyBorder="1" applyAlignment="1">
      <alignment vertical="top" wrapText="1"/>
    </xf>
    <xf numFmtId="0" fontId="3" fillId="0" borderId="0" xfId="0" applyFont="1" applyBorder="1" applyAlignment="1">
      <alignment vertical="top"/>
    </xf>
    <xf numFmtId="0" fontId="3" fillId="0" borderId="0" xfId="0" applyFont="1" applyBorder="1" applyAlignment="1">
      <alignment vertical="top" wrapText="1"/>
    </xf>
    <xf numFmtId="0" fontId="7" fillId="0" borderId="1" xfId="0" applyFont="1" applyBorder="1" applyAlignment="1">
      <alignment vertical="top" wrapText="1"/>
    </xf>
    <xf numFmtId="0" fontId="7" fillId="0" borderId="0" xfId="0" applyFont="1" applyBorder="1" applyAlignment="1">
      <alignment vertical="top" wrapText="1"/>
    </xf>
    <xf numFmtId="0" fontId="7" fillId="0" borderId="0" xfId="0" applyFont="1" applyBorder="1" applyAlignment="1">
      <alignment wrapText="1"/>
    </xf>
    <xf numFmtId="0" fontId="7" fillId="0" borderId="1" xfId="0" applyFont="1" applyBorder="1" applyAlignment="1">
      <alignment wrapText="1"/>
    </xf>
    <xf numFmtId="0" fontId="7" fillId="0" borderId="0" xfId="0" applyFont="1" applyBorder="1" applyAlignment="1">
      <alignment horizontal="center" wrapText="1"/>
    </xf>
    <xf numFmtId="0" fontId="7" fillId="0" borderId="0" xfId="0" applyFont="1" applyBorder="1" applyAlignment="1">
      <alignment horizontal="center" wrapText="1"/>
    </xf>
    <xf numFmtId="0" fontId="3" fillId="0" borderId="0" xfId="0" applyFont="1" applyBorder="1" applyAlignment="1">
      <alignment horizontal="center" vertical="top" wrapText="1"/>
    </xf>
    <xf numFmtId="0" fontId="2" fillId="0" borderId="0" xfId="0" applyFont="1" applyBorder="1"/>
    <xf numFmtId="0" fontId="4" fillId="0" borderId="0" xfId="0" applyFont="1" applyAlignment="1">
      <alignment horizontal="center" vertical="center" wrapText="1"/>
    </xf>
    <xf numFmtId="0" fontId="4" fillId="0" borderId="0" xfId="0" applyFont="1"/>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 xfId="0" applyFont="1" applyBorder="1" applyAlignment="1">
      <alignment vertical="center" wrapText="1"/>
    </xf>
    <xf numFmtId="0" fontId="2" fillId="0" borderId="0" xfId="0" applyFont="1" applyBorder="1" applyAlignment="1"/>
    <xf numFmtId="0" fontId="9" fillId="0" borderId="2" xfId="0" applyFont="1" applyBorder="1" applyAlignment="1">
      <alignment vertical="top" wrapText="1"/>
    </xf>
    <xf numFmtId="0" fontId="9" fillId="0" borderId="2" xfId="0" applyFont="1" applyBorder="1" applyAlignment="1">
      <alignment horizontal="center" vertical="top"/>
    </xf>
    <xf numFmtId="0" fontId="9" fillId="0" borderId="0" xfId="0" applyFont="1" applyBorder="1" applyAlignment="1">
      <alignment vertical="top"/>
    </xf>
    <xf numFmtId="0" fontId="9" fillId="0" borderId="0" xfId="0" applyFont="1" applyBorder="1" applyAlignment="1">
      <alignment vertical="top" wrapText="1"/>
    </xf>
    <xf numFmtId="0" fontId="9" fillId="0" borderId="0" xfId="0" applyFont="1"/>
    <xf numFmtId="0" fontId="9" fillId="0" borderId="0" xfId="0" applyFont="1" applyBorder="1" applyAlignment="1">
      <alignment horizontal="center" vertical="top" wrapText="1"/>
    </xf>
    <xf numFmtId="0" fontId="9" fillId="0" borderId="2" xfId="0" applyFont="1" applyBorder="1" applyAlignment="1">
      <alignment horizontal="center" vertical="top" wrapText="1"/>
    </xf>
    <xf numFmtId="0" fontId="9" fillId="0" borderId="0" xfId="0" applyFont="1" applyBorder="1" applyAlignment="1">
      <alignment horizontal="center" vertical="top"/>
    </xf>
    <xf numFmtId="0" fontId="13" fillId="0" borderId="0" xfId="0" applyFont="1" applyFill="1" applyAlignment="1">
      <alignment horizontal="center" vertical="center" wrapText="1"/>
    </xf>
    <xf numFmtId="0" fontId="13" fillId="0" borderId="0" xfId="0" applyFont="1" applyFill="1" applyAlignment="1">
      <alignment vertical="center" wrapText="1"/>
    </xf>
    <xf numFmtId="49" fontId="7" fillId="0" borderId="1" xfId="0" applyNumberFormat="1" applyFont="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49" fontId="7" fillId="0" borderId="1" xfId="0" applyNumberFormat="1" applyFont="1" applyBorder="1" applyAlignment="1">
      <alignment horizontal="center" wrapText="1"/>
    </xf>
    <xf numFmtId="49" fontId="7" fillId="0" borderId="1" xfId="0" applyNumberFormat="1" applyFont="1" applyBorder="1" applyAlignment="1">
      <alignment horizontal="center" wrapText="1"/>
    </xf>
    <xf numFmtId="0" fontId="6" fillId="0" borderId="0" xfId="0" applyFont="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right" vertical="center" wrapText="1"/>
    </xf>
    <xf numFmtId="0" fontId="2" fillId="0" borderId="0" xfId="0" applyFont="1" applyAlignment="1">
      <alignment horizontal="right"/>
    </xf>
    <xf numFmtId="0" fontId="4" fillId="0" borderId="1" xfId="0" applyFont="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vertical="center" wrapText="1"/>
    </xf>
    <xf numFmtId="0" fontId="19" fillId="0" borderId="0" xfId="0" applyFont="1"/>
    <xf numFmtId="4" fontId="15" fillId="0" borderId="3" xfId="0" applyNumberFormat="1" applyFont="1" applyBorder="1" applyAlignment="1">
      <alignment horizontal="center" vertical="center" wrapText="1"/>
    </xf>
    <xf numFmtId="0" fontId="22" fillId="0" borderId="3" xfId="0" applyFont="1" applyFill="1" applyBorder="1" applyAlignment="1">
      <alignment horizontal="center" vertical="center" wrapText="1"/>
    </xf>
    <xf numFmtId="49" fontId="24" fillId="0" borderId="3" xfId="0" applyNumberFormat="1" applyFont="1" applyFill="1" applyBorder="1" applyAlignment="1">
      <alignment horizontal="center" vertical="center" wrapText="1"/>
    </xf>
    <xf numFmtId="0" fontId="25"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2" fontId="24"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1" fontId="13" fillId="0" borderId="3" xfId="0" applyNumberFormat="1" applyFont="1" applyFill="1" applyBorder="1" applyAlignment="1">
      <alignment horizontal="center" vertical="center" wrapText="1"/>
    </xf>
    <xf numFmtId="1" fontId="26" fillId="0" borderId="3" xfId="0" applyNumberFormat="1" applyFont="1" applyFill="1" applyBorder="1" applyAlignment="1">
      <alignment horizontal="center" vertical="center" wrapText="1"/>
    </xf>
    <xf numFmtId="2" fontId="13" fillId="0" borderId="3" xfId="0" applyNumberFormat="1" applyFont="1" applyFill="1" applyBorder="1" applyAlignment="1">
      <alignment horizontal="center" vertical="center" wrapText="1"/>
    </xf>
    <xf numFmtId="2" fontId="26" fillId="0" borderId="3" xfId="0" applyNumberFormat="1" applyFont="1" applyFill="1" applyBorder="1" applyAlignment="1">
      <alignment horizontal="center" vertical="center" wrapText="1"/>
    </xf>
    <xf numFmtId="4" fontId="13" fillId="0" borderId="3" xfId="0" applyNumberFormat="1" applyFont="1" applyFill="1" applyBorder="1" applyAlignment="1">
      <alignment horizontal="center" vertical="center" wrapText="1"/>
    </xf>
    <xf numFmtId="4" fontId="26" fillId="0" borderId="3"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3" fontId="26" fillId="0" borderId="3"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4" fontId="24" fillId="0" borderId="3" xfId="0" applyNumberFormat="1" applyFont="1" applyFill="1" applyBorder="1" applyAlignment="1">
      <alignment horizontal="center" vertical="center" wrapText="1"/>
    </xf>
    <xf numFmtId="3" fontId="24" fillId="0" borderId="3" xfId="0" applyNumberFormat="1" applyFont="1" applyFill="1" applyBorder="1" applyAlignment="1">
      <alignment horizontal="center" vertical="center" wrapText="1"/>
    </xf>
    <xf numFmtId="0" fontId="27" fillId="0" borderId="0" xfId="0" applyFont="1" applyFill="1" applyAlignment="1">
      <alignment horizontal="center" vertical="center" wrapText="1"/>
    </xf>
    <xf numFmtId="0" fontId="28" fillId="0" borderId="0" xfId="0" applyFont="1" applyFill="1" applyAlignment="1">
      <alignment horizontal="center" vertical="center" wrapText="1"/>
    </xf>
    <xf numFmtId="0" fontId="15" fillId="0" borderId="2" xfId="0" applyFont="1" applyBorder="1" applyAlignment="1">
      <alignment horizontal="center" vertical="center" wrapText="1"/>
    </xf>
    <xf numFmtId="0" fontId="15" fillId="0" borderId="0" xfId="0" applyFont="1" applyBorder="1" applyAlignment="1">
      <alignment horizontal="center" vertical="center" wrapText="1"/>
    </xf>
    <xf numFmtId="0" fontId="17" fillId="0" borderId="0" xfId="0" applyFont="1" applyBorder="1" applyAlignment="1">
      <alignment horizontal="left"/>
    </xf>
    <xf numFmtId="4" fontId="14" fillId="0" borderId="3" xfId="0" applyNumberFormat="1" applyFont="1" applyBorder="1" applyAlignment="1">
      <alignment horizontal="center" vertical="center" wrapText="1"/>
    </xf>
    <xf numFmtId="49" fontId="22" fillId="0" borderId="3"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7" fillId="0" borderId="0" xfId="0" applyFont="1" applyFill="1" applyAlignment="1">
      <alignment vertical="center" wrapText="1"/>
    </xf>
    <xf numFmtId="0" fontId="28" fillId="0" borderId="0" xfId="0" applyFont="1" applyFill="1" applyAlignment="1">
      <alignment vertical="center" wrapText="1"/>
    </xf>
    <xf numFmtId="2" fontId="13" fillId="0" borderId="0" xfId="0" applyNumberFormat="1" applyFont="1" applyFill="1" applyAlignment="1">
      <alignment horizontal="center" wrapText="1"/>
    </xf>
    <xf numFmtId="2" fontId="30" fillId="0" borderId="0" xfId="0" applyNumberFormat="1" applyFont="1" applyFill="1" applyAlignment="1">
      <alignment horizontal="center" wrapText="1"/>
    </xf>
    <xf numFmtId="0" fontId="31" fillId="0" borderId="0" xfId="0" applyFont="1" applyFill="1" applyAlignment="1">
      <alignment horizontal="center" vertical="center" wrapText="1"/>
    </xf>
    <xf numFmtId="2" fontId="28" fillId="0" borderId="0" xfId="0" applyNumberFormat="1" applyFont="1" applyFill="1" applyAlignment="1">
      <alignment horizontal="center" vertical="center" wrapText="1"/>
    </xf>
    <xf numFmtId="0" fontId="32" fillId="0" borderId="3" xfId="0" applyFont="1" applyFill="1" applyBorder="1" applyAlignment="1">
      <alignment horizontal="center" vertical="center" wrapText="1"/>
    </xf>
    <xf numFmtId="1" fontId="33" fillId="0" borderId="0" xfId="0" applyNumberFormat="1" applyFont="1" applyFill="1" applyAlignment="1">
      <alignment horizontal="center" vertical="center" wrapText="1"/>
    </xf>
    <xf numFmtId="2" fontId="22"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 fontId="34" fillId="0" borderId="3" xfId="0" applyNumberFormat="1" applyFont="1" applyFill="1" applyBorder="1" applyAlignment="1">
      <alignment horizontal="center" vertical="center" wrapText="1"/>
    </xf>
    <xf numFmtId="0" fontId="34" fillId="0" borderId="3" xfId="0" applyFont="1" applyFill="1" applyBorder="1" applyAlignment="1">
      <alignment horizontal="center" vertical="center" wrapText="1"/>
    </xf>
    <xf numFmtId="3" fontId="22" fillId="0" borderId="3" xfId="0" applyNumberFormat="1" applyFont="1" applyFill="1" applyBorder="1" applyAlignment="1">
      <alignment horizontal="center" vertical="center" wrapText="1"/>
    </xf>
    <xf numFmtId="3" fontId="11" fillId="0" borderId="3"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9" fillId="0" borderId="3" xfId="0" applyNumberFormat="1" applyFont="1" applyFill="1" applyBorder="1" applyAlignment="1">
      <alignment horizontal="center" vertical="center" wrapText="1"/>
    </xf>
    <xf numFmtId="2" fontId="34" fillId="0" borderId="3" xfId="0" applyNumberFormat="1" applyFont="1" applyFill="1" applyBorder="1" applyAlignment="1">
      <alignment horizontal="center" vertical="center" wrapText="1"/>
    </xf>
    <xf numFmtId="4"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 fontId="21" fillId="0" borderId="3" xfId="0" applyNumberFormat="1" applyFont="1" applyFill="1" applyBorder="1" applyAlignment="1">
      <alignment horizontal="center" vertical="center" wrapText="1"/>
    </xf>
    <xf numFmtId="1" fontId="29" fillId="0" borderId="3" xfId="0" applyNumberFormat="1" applyFont="1" applyFill="1" applyBorder="1" applyAlignment="1">
      <alignment horizontal="center" vertical="center" wrapText="1"/>
    </xf>
    <xf numFmtId="0" fontId="39" fillId="0" borderId="3" xfId="0" applyFont="1" applyFill="1" applyBorder="1" applyAlignment="1">
      <alignment horizontal="center" vertical="center" wrapText="1"/>
    </xf>
    <xf numFmtId="2" fontId="21" fillId="0" borderId="3" xfId="0" applyNumberFormat="1" applyFont="1" applyFill="1" applyBorder="1" applyAlignment="1">
      <alignment horizontal="center" vertical="center" wrapText="1"/>
    </xf>
    <xf numFmtId="2" fontId="39" fillId="0" borderId="3" xfId="0" applyNumberFormat="1" applyFont="1" applyFill="1" applyBorder="1" applyAlignment="1">
      <alignment horizontal="center" vertical="center" wrapText="1"/>
    </xf>
    <xf numFmtId="4" fontId="21" fillId="0" borderId="3" xfId="0" applyNumberFormat="1" applyFont="1" applyFill="1" applyBorder="1" applyAlignment="1">
      <alignment horizontal="center" vertical="center" wrapText="1"/>
    </xf>
    <xf numFmtId="165" fontId="21" fillId="0" borderId="3" xfId="0" applyNumberFormat="1"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0" xfId="0" applyFont="1" applyFill="1" applyAlignment="1">
      <alignment wrapText="1"/>
    </xf>
    <xf numFmtId="0" fontId="42" fillId="0" borderId="0" xfId="0" applyFont="1" applyFill="1" applyAlignment="1">
      <alignment wrapText="1"/>
    </xf>
    <xf numFmtId="0" fontId="28" fillId="0" borderId="0" xfId="0" applyFont="1" applyFill="1" applyAlignment="1">
      <alignment wrapText="1"/>
    </xf>
    <xf numFmtId="0" fontId="43" fillId="0" borderId="0" xfId="0" applyFont="1" applyFill="1" applyAlignment="1">
      <alignment horizontal="center" vertical="center" wrapText="1"/>
    </xf>
    <xf numFmtId="0" fontId="32" fillId="0" borderId="8" xfId="0" applyFont="1" applyFill="1" applyBorder="1" applyAlignment="1">
      <alignment horizontal="center" vertical="center" wrapText="1"/>
    </xf>
    <xf numFmtId="4" fontId="29" fillId="0" borderId="3" xfId="0" applyNumberFormat="1" applyFont="1" applyFill="1" applyBorder="1" applyAlignment="1">
      <alignment horizontal="center" vertical="center" wrapText="1"/>
    </xf>
    <xf numFmtId="3" fontId="21" fillId="0" borderId="3" xfId="0" applyNumberFormat="1" applyFont="1" applyFill="1" applyBorder="1" applyAlignment="1">
      <alignment horizontal="center" vertical="center" wrapText="1"/>
    </xf>
    <xf numFmtId="0" fontId="30" fillId="0" borderId="3" xfId="0" applyFont="1" applyFill="1" applyBorder="1" applyAlignment="1">
      <alignment horizontal="center" vertical="center" wrapText="1"/>
    </xf>
    <xf numFmtId="0" fontId="2" fillId="0" borderId="0" xfId="0" applyFont="1" applyFill="1" applyBorder="1" applyAlignment="1">
      <alignment wrapText="1"/>
    </xf>
    <xf numFmtId="0" fontId="2" fillId="0" borderId="0" xfId="0" applyFont="1" applyFill="1" applyAlignment="1">
      <alignment wrapText="1"/>
    </xf>
    <xf numFmtId="0" fontId="37" fillId="0" borderId="0" xfId="0" applyFont="1" applyFill="1" applyAlignment="1">
      <alignment horizontal="center" vertical="center" wrapText="1"/>
    </xf>
    <xf numFmtId="0" fontId="19" fillId="0" borderId="0" xfId="0" applyFont="1" applyFill="1" applyAlignment="1">
      <alignment horizontal="left" wrapText="1"/>
    </xf>
    <xf numFmtId="0" fontId="0" fillId="0" borderId="0" xfId="0" applyFill="1" applyAlignment="1">
      <alignment horizontal="left" wrapText="1"/>
    </xf>
    <xf numFmtId="0" fontId="44" fillId="0" borderId="0" xfId="0" applyFont="1" applyFill="1" applyAlignment="1">
      <alignment horizontal="left" wrapText="1"/>
    </xf>
    <xf numFmtId="0" fontId="45" fillId="0" borderId="0" xfId="0" applyFont="1" applyFill="1" applyAlignment="1">
      <alignment horizontal="left" wrapText="1"/>
    </xf>
    <xf numFmtId="0" fontId="19" fillId="0" borderId="0" xfId="0" applyFont="1" applyFill="1" applyAlignment="1">
      <alignment wrapText="1"/>
    </xf>
    <xf numFmtId="0" fontId="46" fillId="0" borderId="0" xfId="0" applyFont="1" applyFill="1" applyAlignment="1">
      <alignment horizontal="left" wrapText="1"/>
    </xf>
    <xf numFmtId="0" fontId="41" fillId="0" borderId="0" xfId="0" applyFont="1" applyFill="1" applyBorder="1" applyAlignment="1">
      <alignment wrapText="1"/>
    </xf>
    <xf numFmtId="0" fontId="18" fillId="0" borderId="3" xfId="0" applyFont="1" applyBorder="1" applyAlignment="1">
      <alignment horizontal="center" vertical="center" wrapText="1"/>
    </xf>
    <xf numFmtId="0" fontId="8" fillId="0" borderId="0" xfId="0" applyFont="1"/>
    <xf numFmtId="0" fontId="12" fillId="0" borderId="0" xfId="0" applyFont="1" applyFill="1" applyAlignment="1">
      <alignment horizontal="center" vertical="center" wrapText="1"/>
    </xf>
    <xf numFmtId="0" fontId="12" fillId="0" borderId="0" xfId="0" applyFont="1" applyFill="1" applyAlignment="1">
      <alignment vertical="center" wrapText="1"/>
    </xf>
    <xf numFmtId="0" fontId="31" fillId="0" borderId="0" xfId="0" applyFont="1" applyFill="1" applyAlignment="1">
      <alignment vertical="center" wrapText="1"/>
    </xf>
    <xf numFmtId="2" fontId="31" fillId="0" borderId="0" xfId="0" applyNumberFormat="1" applyFont="1" applyFill="1" applyAlignment="1">
      <alignment horizontal="center" vertical="center" wrapText="1"/>
    </xf>
    <xf numFmtId="1" fontId="31" fillId="0" borderId="0" xfId="0" applyNumberFormat="1" applyFont="1" applyFill="1" applyAlignment="1">
      <alignment horizontal="center" vertical="center" wrapText="1"/>
    </xf>
    <xf numFmtId="0" fontId="8" fillId="0" borderId="0" xfId="0" applyFont="1" applyFill="1" applyAlignment="1">
      <alignment wrapText="1"/>
    </xf>
    <xf numFmtId="0" fontId="31" fillId="0" borderId="0" xfId="0" applyFont="1" applyFill="1" applyAlignment="1">
      <alignment wrapText="1"/>
    </xf>
    <xf numFmtId="0" fontId="8" fillId="0" borderId="0" xfId="0" applyFont="1" applyFill="1" applyBorder="1" applyAlignment="1">
      <alignment wrapText="1"/>
    </xf>
    <xf numFmtId="0" fontId="8" fillId="0" borderId="0" xfId="0" applyFont="1" applyFill="1" applyAlignment="1">
      <alignment horizontal="left" wrapText="1"/>
    </xf>
    <xf numFmtId="0" fontId="48" fillId="0" borderId="0" xfId="0" applyFont="1" applyFill="1" applyAlignment="1">
      <alignment horizontal="left" wrapText="1"/>
    </xf>
    <xf numFmtId="0" fontId="49" fillId="0" borderId="0" xfId="0" applyFont="1" applyFill="1" applyAlignment="1">
      <alignment horizontal="left" wrapText="1"/>
    </xf>
    <xf numFmtId="0" fontId="50" fillId="0" borderId="0" xfId="0" applyFont="1" applyFill="1" applyAlignment="1">
      <alignment horizontal="left" wrapText="1"/>
    </xf>
    <xf numFmtId="2" fontId="11" fillId="0" borderId="3" xfId="0" applyNumberFormat="1" applyFont="1" applyFill="1" applyBorder="1" applyAlignment="1">
      <alignment horizontal="center" vertical="center" wrapText="1"/>
    </xf>
    <xf numFmtId="1" fontId="24" fillId="0" borderId="3" xfId="0" applyNumberFormat="1" applyFont="1" applyFill="1" applyBorder="1" applyAlignment="1">
      <alignment horizontal="center" vertical="center" wrapText="1"/>
    </xf>
    <xf numFmtId="0" fontId="13" fillId="0" borderId="0" xfId="0" applyFont="1" applyFill="1" applyAlignment="1">
      <alignment horizontal="left" vertical="center"/>
    </xf>
    <xf numFmtId="0" fontId="47" fillId="0" borderId="3" xfId="0" applyFont="1" applyFill="1" applyBorder="1" applyAlignment="1">
      <alignment horizontal="center" vertical="center" wrapText="1"/>
    </xf>
    <xf numFmtId="2" fontId="13" fillId="0" borderId="0" xfId="0" applyNumberFormat="1" applyFont="1" applyFill="1" applyAlignment="1">
      <alignment horizontal="center" vertical="center" wrapText="1"/>
    </xf>
    <xf numFmtId="0" fontId="51" fillId="0" borderId="3" xfId="0" applyFont="1" applyFill="1" applyBorder="1" applyAlignment="1">
      <alignment horizontal="center" vertical="center" wrapText="1"/>
    </xf>
    <xf numFmtId="0" fontId="25" fillId="0" borderId="8" xfId="0" applyFont="1" applyFill="1" applyBorder="1" applyAlignment="1">
      <alignment horizontal="center" vertical="center" wrapText="1"/>
    </xf>
    <xf numFmtId="4" fontId="39" fillId="0" borderId="3" xfId="0" applyNumberFormat="1" applyFont="1" applyFill="1" applyBorder="1" applyAlignment="1">
      <alignment horizontal="center" vertical="center" wrapText="1"/>
    </xf>
    <xf numFmtId="3" fontId="39" fillId="0" borderId="3" xfId="0" applyNumberFormat="1" applyFont="1" applyFill="1" applyBorder="1" applyAlignment="1">
      <alignment horizontal="center" vertical="center" wrapText="1"/>
    </xf>
    <xf numFmtId="0" fontId="52" fillId="0" borderId="3" xfId="0" applyFont="1" applyFill="1" applyBorder="1" applyAlignment="1">
      <alignment horizontal="left" vertical="center" wrapText="1"/>
    </xf>
    <xf numFmtId="49" fontId="13" fillId="0" borderId="0" xfId="0" applyNumberFormat="1" applyFont="1" applyFill="1" applyAlignment="1">
      <alignment horizontal="center" vertical="center" wrapText="1"/>
    </xf>
    <xf numFmtId="0" fontId="24" fillId="0" borderId="6" xfId="0" applyFont="1" applyFill="1" applyBorder="1" applyAlignment="1">
      <alignment horizontal="center" vertical="center" wrapText="1"/>
    </xf>
    <xf numFmtId="4" fontId="15" fillId="0" borderId="0" xfId="0" applyNumberFormat="1" applyFont="1" applyBorder="1" applyAlignment="1">
      <alignment horizontal="center" vertical="center" wrapText="1"/>
    </xf>
    <xf numFmtId="0" fontId="18" fillId="0" borderId="0" xfId="0" applyFont="1" applyBorder="1" applyAlignment="1">
      <alignment horizontal="center" vertical="center" wrapText="1"/>
    </xf>
    <xf numFmtId="0" fontId="11" fillId="0" borderId="0" xfId="0" applyFont="1" applyFill="1" applyAlignment="1">
      <alignment horizontal="left" wrapText="1"/>
    </xf>
    <xf numFmtId="0" fontId="20" fillId="0" borderId="0" xfId="0" applyFont="1" applyFill="1" applyAlignment="1">
      <alignment horizontal="left" wrapText="1"/>
    </xf>
    <xf numFmtId="0" fontId="53" fillId="0" borderId="0" xfId="0" applyFont="1" applyFill="1" applyAlignment="1">
      <alignment horizontal="left" wrapText="1"/>
    </xf>
    <xf numFmtId="0" fontId="37" fillId="0" borderId="0" xfId="0" applyFont="1" applyFill="1" applyBorder="1" applyAlignment="1">
      <alignment wrapText="1"/>
    </xf>
    <xf numFmtId="0" fontId="37" fillId="0" borderId="0" xfId="0" applyFont="1" applyFill="1" applyAlignment="1">
      <alignment wrapText="1"/>
    </xf>
    <xf numFmtId="0" fontId="11" fillId="0" borderId="0" xfId="0" applyFont="1" applyFill="1" applyAlignment="1">
      <alignment wrapText="1"/>
    </xf>
    <xf numFmtId="0" fontId="55" fillId="0" borderId="0" xfId="0" applyFont="1" applyFill="1" applyAlignment="1">
      <alignment horizontal="left" wrapText="1"/>
    </xf>
    <xf numFmtId="0" fontId="8" fillId="0" borderId="3" xfId="0" applyFont="1" applyFill="1" applyBorder="1" applyAlignment="1">
      <alignment horizontal="center" vertical="top" wrapText="1"/>
    </xf>
    <xf numFmtId="0" fontId="23" fillId="0" borderId="8" xfId="0" applyFont="1" applyFill="1" applyBorder="1" applyAlignment="1">
      <alignment horizontal="center" vertical="center" wrapText="1"/>
    </xf>
    <xf numFmtId="0" fontId="8" fillId="0" borderId="3" xfId="0" applyFont="1" applyFill="1" applyBorder="1" applyAlignment="1">
      <alignment horizontal="center" wrapText="1"/>
    </xf>
    <xf numFmtId="0" fontId="37" fillId="2" borderId="0" xfId="0" applyFont="1" applyFill="1" applyAlignment="1">
      <alignment horizontal="center" vertical="center" wrapText="1"/>
    </xf>
    <xf numFmtId="0" fontId="13" fillId="2" borderId="0" xfId="0" applyFont="1" applyFill="1" applyAlignment="1">
      <alignment horizontal="center" vertical="center" wrapText="1"/>
    </xf>
    <xf numFmtId="0" fontId="0" fillId="0" borderId="0" xfId="0" applyFill="1"/>
    <xf numFmtId="0" fontId="44" fillId="0" borderId="0" xfId="0" applyFont="1" applyFill="1"/>
    <xf numFmtId="0" fontId="45" fillId="0" borderId="0" xfId="0" applyFont="1" applyFill="1"/>
    <xf numFmtId="0" fontId="3" fillId="0" borderId="3" xfId="0" applyFont="1" applyFill="1" applyBorder="1" applyAlignment="1">
      <alignment horizontal="center" vertical="top" wrapText="1"/>
    </xf>
    <xf numFmtId="49" fontId="7" fillId="0" borderId="1" xfId="0" applyNumberFormat="1" applyFont="1" applyBorder="1" applyAlignment="1">
      <alignment horizontal="center" wrapText="1"/>
    </xf>
    <xf numFmtId="0" fontId="3" fillId="0" borderId="0" xfId="0" applyFont="1" applyBorder="1" applyAlignment="1">
      <alignment horizontal="center" vertical="top" wrapText="1"/>
    </xf>
    <xf numFmtId="49" fontId="7" fillId="0" borderId="1" xfId="0" applyNumberFormat="1" applyFont="1" applyBorder="1" applyAlignment="1">
      <alignment horizontal="center" wrapText="1"/>
    </xf>
    <xf numFmtId="49" fontId="7" fillId="0" borderId="1" xfId="0" applyNumberFormat="1" applyFont="1" applyBorder="1" applyAlignment="1">
      <alignment horizontal="center" wrapText="1"/>
    </xf>
    <xf numFmtId="4" fontId="15" fillId="0" borderId="3" xfId="0" applyNumberFormat="1" applyFont="1" applyFill="1" applyBorder="1" applyAlignment="1">
      <alignment horizontal="center" vertical="center" wrapText="1"/>
    </xf>
    <xf numFmtId="4" fontId="43" fillId="0" borderId="0" xfId="0" applyNumberFormat="1" applyFont="1" applyFill="1" applyAlignment="1">
      <alignment horizontal="center" vertical="center" wrapText="1"/>
    </xf>
    <xf numFmtId="0" fontId="37" fillId="0" borderId="0" xfId="0" applyFont="1" applyBorder="1"/>
    <xf numFmtId="4" fontId="11" fillId="0" borderId="3"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 fontId="13" fillId="0" borderId="0" xfId="0" applyNumberFormat="1" applyFont="1" applyFill="1" applyAlignment="1">
      <alignment horizontal="center" wrapText="1"/>
    </xf>
    <xf numFmtId="4" fontId="13" fillId="0" borderId="0" xfId="0" applyNumberFormat="1" applyFont="1" applyFill="1" applyAlignment="1">
      <alignment horizontal="center" vertical="center" wrapText="1"/>
    </xf>
    <xf numFmtId="0" fontId="15" fillId="0" borderId="3" xfId="0" applyFont="1" applyBorder="1" applyAlignment="1">
      <alignment horizontal="center" vertical="center" wrapText="1"/>
    </xf>
    <xf numFmtId="0" fontId="9" fillId="0" borderId="2" xfId="0" applyFont="1" applyBorder="1" applyAlignment="1">
      <alignment horizontal="center" vertical="top" wrapText="1"/>
    </xf>
    <xf numFmtId="0" fontId="37" fillId="0" borderId="0" xfId="0" applyFont="1"/>
    <xf numFmtId="0" fontId="4" fillId="0" borderId="0" xfId="0" applyFont="1" applyAlignment="1">
      <alignment horizontal="center" vertic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49" fontId="7" fillId="0" borderId="1" xfId="0" applyNumberFormat="1" applyFont="1" applyBorder="1" applyAlignment="1">
      <alignment horizontal="center" wrapText="1"/>
    </xf>
    <xf numFmtId="0" fontId="7" fillId="0" borderId="0" xfId="0" applyFont="1" applyBorder="1" applyAlignment="1">
      <alignment horizont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4" fillId="0" borderId="0" xfId="0" applyFont="1" applyAlignment="1">
      <alignment horizontal="left" vertical="center" wrapText="1"/>
    </xf>
    <xf numFmtId="0" fontId="17" fillId="0" borderId="0" xfId="0" applyFont="1" applyBorder="1" applyAlignment="1">
      <alignment horizontal="left"/>
    </xf>
    <xf numFmtId="0" fontId="5" fillId="0" borderId="3" xfId="0" applyFont="1" applyBorder="1" applyAlignment="1">
      <alignment horizontal="center" vertical="center" wrapText="1"/>
    </xf>
    <xf numFmtId="0" fontId="3" fillId="0" borderId="0" xfId="0" applyFont="1"/>
    <xf numFmtId="0" fontId="4" fillId="0" borderId="3" xfId="0" applyFont="1" applyBorder="1" applyAlignment="1">
      <alignment horizontal="center" vertical="center" wrapText="1"/>
    </xf>
    <xf numFmtId="49" fontId="7" fillId="0" borderId="1" xfId="0" applyNumberFormat="1" applyFont="1" applyBorder="1" applyAlignment="1">
      <alignment horizontal="center" wrapText="1"/>
    </xf>
    <xf numFmtId="49" fontId="7" fillId="0" borderId="1" xfId="0" applyNumberFormat="1" applyFont="1" applyBorder="1" applyAlignment="1">
      <alignment horizontal="center" wrapText="1"/>
    </xf>
    <xf numFmtId="0" fontId="7" fillId="0" borderId="0" xfId="0" applyFont="1" applyFill="1" applyBorder="1" applyAlignment="1">
      <alignment horizontal="center" wrapText="1"/>
    </xf>
    <xf numFmtId="0" fontId="60" fillId="0"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1" fillId="0" borderId="3" xfId="0" applyFont="1" applyFill="1" applyBorder="1" applyAlignment="1">
      <alignment horizontal="center" vertical="center" wrapText="1"/>
    </xf>
    <xf numFmtId="49" fontId="62" fillId="0" borderId="3" xfId="0" applyNumberFormat="1" applyFont="1" applyFill="1" applyBorder="1" applyAlignment="1">
      <alignment horizontal="center" vertical="center" wrapText="1"/>
    </xf>
    <xf numFmtId="0" fontId="62" fillId="0" borderId="3" xfId="0" applyFont="1" applyFill="1" applyBorder="1" applyAlignment="1">
      <alignment horizontal="center" vertical="center" wrapText="1"/>
    </xf>
    <xf numFmtId="1" fontId="60" fillId="0" borderId="3" xfId="0" applyNumberFormat="1" applyFont="1" applyFill="1" applyBorder="1" applyAlignment="1">
      <alignment horizontal="center" vertical="center" wrapText="1"/>
    </xf>
    <xf numFmtId="49" fontId="60" fillId="0" borderId="0" xfId="0" applyNumberFormat="1" applyFont="1" applyFill="1" applyAlignment="1">
      <alignment horizontal="center" vertical="center" wrapText="1"/>
    </xf>
    <xf numFmtId="0" fontId="63" fillId="0" borderId="0" xfId="0" applyFont="1" applyFill="1" applyAlignment="1">
      <alignment horizontal="center" vertical="center" wrapText="1"/>
    </xf>
    <xf numFmtId="0" fontId="64" fillId="0" borderId="0" xfId="0" applyFont="1" applyFill="1" applyAlignment="1">
      <alignment horizontal="center" vertical="center" wrapText="1"/>
    </xf>
    <xf numFmtId="0" fontId="60" fillId="0" borderId="0" xfId="0" applyFont="1" applyFill="1" applyAlignment="1">
      <alignment horizontal="center" vertical="center" wrapText="1"/>
    </xf>
    <xf numFmtId="4" fontId="60" fillId="0"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3" xfId="0" applyFont="1" applyBorder="1" applyAlignment="1">
      <alignment horizontal="center" vertical="center" wrapText="1"/>
    </xf>
    <xf numFmtId="0" fontId="4" fillId="0" borderId="1" xfId="0" applyFont="1" applyFill="1" applyBorder="1" applyAlignment="1">
      <alignment vertical="center" wrapText="1"/>
    </xf>
    <xf numFmtId="0" fontId="2" fillId="0" borderId="0" xfId="0" applyFont="1" applyFill="1" applyBorder="1" applyAlignment="1"/>
    <xf numFmtId="0" fontId="2" fillId="0" borderId="0" xfId="0" applyFont="1" applyFill="1"/>
    <xf numFmtId="0" fontId="14" fillId="0" borderId="1" xfId="0" applyFont="1" applyFill="1" applyBorder="1" applyAlignment="1">
      <alignment vertical="center" wrapText="1"/>
    </xf>
    <xf numFmtId="4" fontId="5" fillId="0" borderId="3" xfId="0" applyNumberFormat="1" applyFont="1" applyBorder="1" applyAlignment="1">
      <alignment horizontal="center" vertical="center" wrapText="1"/>
    </xf>
    <xf numFmtId="0" fontId="12" fillId="0"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9" fillId="0" borderId="0" xfId="0" applyFont="1" applyBorder="1" applyAlignment="1">
      <alignment horizontal="center" vertical="top"/>
    </xf>
    <xf numFmtId="0" fontId="9" fillId="0" borderId="2" xfId="0" applyFont="1" applyBorder="1" applyAlignment="1">
      <alignment horizontal="center" vertical="top" wrapText="1"/>
    </xf>
    <xf numFmtId="0" fontId="6" fillId="0" borderId="0" xfId="0" applyFont="1" applyAlignment="1">
      <alignment horizontal="left" vertical="center" wrapText="1"/>
    </xf>
    <xf numFmtId="0" fontId="3" fillId="0" borderId="0" xfId="0" applyFont="1" applyBorder="1" applyAlignment="1">
      <alignment horizontal="center" vertical="top" wrapText="1"/>
    </xf>
    <xf numFmtId="49" fontId="7" fillId="0" borderId="1" xfId="0" applyNumberFormat="1" applyFont="1" applyBorder="1" applyAlignment="1">
      <alignment horizontal="center" wrapText="1"/>
    </xf>
    <xf numFmtId="0" fontId="9" fillId="0" borderId="0" xfId="0" applyFont="1" applyBorder="1" applyAlignment="1">
      <alignment horizontal="center" vertical="top" wrapText="1"/>
    </xf>
    <xf numFmtId="0" fontId="7" fillId="0" borderId="0" xfId="0" applyFont="1" applyBorder="1" applyAlignment="1">
      <alignment horizont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wrapText="1"/>
    </xf>
    <xf numFmtId="0" fontId="17" fillId="0" borderId="0" xfId="0" applyFont="1" applyBorder="1" applyAlignment="1">
      <alignment horizontal="left"/>
    </xf>
    <xf numFmtId="49" fontId="7" fillId="0" borderId="1" xfId="0" applyNumberFormat="1" applyFont="1" applyBorder="1" applyAlignment="1">
      <alignment horizontal="center" wrapText="1"/>
    </xf>
    <xf numFmtId="0" fontId="13" fillId="0" borderId="3" xfId="0" applyFont="1" applyFill="1" applyBorder="1" applyAlignment="1">
      <alignment horizontal="center" vertical="center" wrapText="1"/>
    </xf>
    <xf numFmtId="0" fontId="57" fillId="0" borderId="0" xfId="0" applyFont="1" applyFill="1" applyAlignment="1">
      <alignment vertical="center" wrapText="1"/>
    </xf>
    <xf numFmtId="0" fontId="37" fillId="0" borderId="0" xfId="0" applyFont="1" applyFill="1"/>
    <xf numFmtId="0" fontId="5" fillId="0" borderId="3" xfId="0" applyFont="1" applyBorder="1" applyAlignment="1">
      <alignment horizontal="center" vertical="center" wrapText="1"/>
    </xf>
    <xf numFmtId="0" fontId="4" fillId="0" borderId="0" xfId="0" applyFont="1" applyFill="1"/>
    <xf numFmtId="0" fontId="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68" fillId="0" borderId="3" xfId="0" applyFont="1" applyFill="1" applyBorder="1" applyAlignment="1">
      <alignment horizontal="center" vertical="center" wrapText="1"/>
    </xf>
    <xf numFmtId="0" fontId="19" fillId="0" borderId="0" xfId="0" applyFont="1" applyAlignment="1">
      <alignment wrapText="1"/>
    </xf>
    <xf numFmtId="4" fontId="19" fillId="0" borderId="0" xfId="0" applyNumberFormat="1" applyFont="1"/>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5" fillId="0" borderId="3" xfId="0" applyFont="1" applyBorder="1" applyAlignment="1">
      <alignment horizontal="center" vertical="center" wrapText="1"/>
    </xf>
    <xf numFmtId="4" fontId="13" fillId="0" borderId="3" xfId="1" applyNumberFormat="1" applyFont="1" applyFill="1" applyBorder="1" applyAlignment="1">
      <alignment horizontal="center" vertical="center" wrapText="1"/>
    </xf>
    <xf numFmtId="2" fontId="13" fillId="0" borderId="3" xfId="1" applyNumberFormat="1" applyFont="1" applyFill="1" applyBorder="1" applyAlignment="1">
      <alignment horizontal="center" vertical="center" wrapText="1"/>
    </xf>
    <xf numFmtId="1" fontId="13" fillId="0" borderId="3" xfId="1"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0" xfId="0" applyFont="1" applyFill="1" applyAlignment="1">
      <alignment horizontal="center" vertical="center" wrapText="1"/>
    </xf>
    <xf numFmtId="0" fontId="15" fillId="0" borderId="3" xfId="0" applyFont="1" applyBorder="1" applyAlignment="1">
      <alignment horizontal="center" vertical="center" wrapText="1"/>
    </xf>
    <xf numFmtId="0" fontId="13" fillId="0" borderId="0" xfId="0" applyFont="1" applyFill="1" applyAlignment="1">
      <alignment horizontal="center" vertical="center" wrapText="1"/>
    </xf>
    <xf numFmtId="4" fontId="3" fillId="0" borderId="0" xfId="0" applyNumberFormat="1" applyFont="1" applyFill="1" applyAlignment="1">
      <alignment vertical="center" wrapText="1"/>
    </xf>
    <xf numFmtId="0" fontId="1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17" fillId="0" borderId="0" xfId="0" applyFont="1" applyBorder="1" applyAlignment="1">
      <alignment horizontal="left"/>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7" fillId="0" borderId="0" xfId="0" applyFont="1" applyBorder="1" applyAlignment="1">
      <alignment horizont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10" fillId="0" borderId="3" xfId="0" applyFont="1" applyBorder="1" applyAlignment="1">
      <alignment horizontal="center" vertical="center" wrapText="1"/>
    </xf>
    <xf numFmtId="49" fontId="7" fillId="0" borderId="1" xfId="0" applyNumberFormat="1" applyFont="1" applyBorder="1" applyAlignment="1">
      <alignment horizontal="center" wrapText="1"/>
    </xf>
    <xf numFmtId="0" fontId="13" fillId="0" borderId="0" xfId="0" applyFont="1" applyFill="1" applyAlignment="1">
      <alignment horizontal="center" vertical="center" wrapText="1"/>
    </xf>
    <xf numFmtId="0" fontId="10" fillId="0" borderId="3" xfId="0" applyFont="1" applyBorder="1" applyAlignment="1">
      <alignment horizontal="center" vertical="center" wrapText="1"/>
    </xf>
    <xf numFmtId="0" fontId="14" fillId="0" borderId="3" xfId="0" applyFont="1" applyBorder="1" applyAlignment="1">
      <alignment horizontal="center" vertical="center" wrapText="1"/>
    </xf>
    <xf numFmtId="49" fontId="21" fillId="0" borderId="3" xfId="0" applyNumberFormat="1" applyFont="1" applyFill="1" applyBorder="1" applyAlignment="1">
      <alignment horizontal="center" vertical="center" wrapText="1"/>
    </xf>
    <xf numFmtId="2" fontId="12" fillId="0" borderId="0" xfId="0" applyNumberFormat="1" applyFont="1" applyFill="1" applyAlignment="1">
      <alignment horizontal="center" vertical="center" wrapText="1"/>
    </xf>
    <xf numFmtId="4" fontId="2" fillId="0" borderId="0" xfId="0" applyNumberFormat="1" applyFont="1"/>
    <xf numFmtId="0" fontId="15" fillId="0" borderId="3" xfId="0" applyFont="1" applyBorder="1" applyAlignment="1">
      <alignment horizontal="center"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0" xfId="0" applyFont="1" applyAlignment="1">
      <alignment horizontal="left" vertical="center" wrapText="1"/>
    </xf>
    <xf numFmtId="0" fontId="17" fillId="0" borderId="0" xfId="0" applyFont="1" applyBorder="1" applyAlignment="1">
      <alignment horizontal="left"/>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7" fillId="0" borderId="0" xfId="0" applyFont="1" applyBorder="1" applyAlignment="1">
      <alignment horizont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4" fillId="0" borderId="0" xfId="0" applyFont="1" applyAlignment="1">
      <alignment horizontal="center" vertical="center" wrapText="1"/>
    </xf>
    <xf numFmtId="49" fontId="7" fillId="0" borderId="1" xfId="0" applyNumberFormat="1" applyFont="1" applyBorder="1" applyAlignment="1">
      <alignment horizontal="center" wrapText="1"/>
    </xf>
    <xf numFmtId="0" fontId="13" fillId="0" borderId="0" xfId="0" applyFont="1" applyFill="1" applyAlignment="1">
      <alignment horizontal="center" vertical="center" wrapText="1"/>
    </xf>
    <xf numFmtId="0" fontId="71" fillId="0" borderId="0" xfId="0" applyFont="1" applyFill="1" applyAlignment="1">
      <alignment horizontal="center" vertical="center" wrapText="1"/>
    </xf>
    <xf numFmtId="0" fontId="72" fillId="0" borderId="0" xfId="0" applyFont="1"/>
    <xf numFmtId="0" fontId="5"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Fill="1" applyBorder="1" applyAlignment="1">
      <alignment horizontal="center" vertical="center" wrapText="1"/>
    </xf>
    <xf numFmtId="0" fontId="43" fillId="0" borderId="0" xfId="0" applyFont="1" applyFill="1" applyAlignment="1">
      <alignment horizontal="center" vertical="center" wrapText="1"/>
    </xf>
    <xf numFmtId="2" fontId="27" fillId="0" borderId="0" xfId="0" applyNumberFormat="1" applyFont="1" applyFill="1" applyAlignment="1">
      <alignment horizontal="center" vertical="center" wrapText="1"/>
    </xf>
    <xf numFmtId="0" fontId="1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43" fillId="0" borderId="0" xfId="0" applyFont="1" applyFill="1" applyAlignment="1">
      <alignment horizontal="center" vertical="center" wrapText="1"/>
    </xf>
    <xf numFmtId="0" fontId="61" fillId="0" borderId="3" xfId="0" applyFont="1" applyBorder="1" applyAlignment="1">
      <alignment horizontal="center" vertical="center" wrapText="1"/>
    </xf>
    <xf numFmtId="0" fontId="68" fillId="0" borderId="3" xfId="0" applyFont="1" applyBorder="1" applyAlignment="1">
      <alignment horizontal="center" vertical="center" wrapText="1"/>
    </xf>
    <xf numFmtId="166" fontId="13" fillId="0" borderId="3" xfId="0" applyNumberFormat="1" applyFont="1" applyFill="1" applyBorder="1" applyAlignment="1">
      <alignment horizontal="center" vertical="center" wrapText="1"/>
    </xf>
    <xf numFmtId="0" fontId="15" fillId="0" borderId="5"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9" fillId="0" borderId="0" xfId="0" applyFont="1" applyBorder="1" applyAlignment="1">
      <alignment horizontal="center" vertical="top" wrapText="1"/>
    </xf>
    <xf numFmtId="49" fontId="7" fillId="0" borderId="1" xfId="0" applyNumberFormat="1" applyFont="1" applyBorder="1" applyAlignment="1">
      <alignment horizontal="center" wrapText="1"/>
    </xf>
    <xf numFmtId="0" fontId="13" fillId="0" borderId="0" xfId="0" applyFont="1" applyFill="1" applyAlignment="1">
      <alignment horizontal="center" vertical="center" wrapText="1"/>
    </xf>
    <xf numFmtId="2" fontId="15" fillId="0" borderId="3" xfId="0" applyNumberFormat="1" applyFont="1" applyBorder="1" applyAlignment="1">
      <alignment horizontal="center" vertical="center" wrapText="1"/>
    </xf>
    <xf numFmtId="0" fontId="13" fillId="0" borderId="3" xfId="0" applyFont="1" applyFill="1" applyBorder="1" applyAlignment="1">
      <alignment horizontal="center" vertical="center" wrapText="1"/>
    </xf>
    <xf numFmtId="0" fontId="29" fillId="0" borderId="3" xfId="0" applyFont="1" applyBorder="1" applyAlignment="1">
      <alignment horizontal="center" vertical="center" wrapText="1"/>
    </xf>
    <xf numFmtId="0" fontId="13" fillId="0" borderId="0" xfId="0" applyFont="1" applyFill="1" applyAlignment="1">
      <alignment horizontal="center" vertical="center" wrapText="1"/>
    </xf>
    <xf numFmtId="0" fontId="13" fillId="0" borderId="3" xfId="0" applyFont="1" applyFill="1" applyBorder="1" applyAlignment="1">
      <alignment horizontal="center" vertical="center" wrapText="1"/>
    </xf>
    <xf numFmtId="0" fontId="61" fillId="0" borderId="8" xfId="0" applyFont="1" applyFill="1" applyBorder="1" applyAlignment="1">
      <alignment horizontal="center" vertical="center" wrapText="1"/>
    </xf>
    <xf numFmtId="49" fontId="7" fillId="0" borderId="1" xfId="0" applyNumberFormat="1" applyFont="1" applyBorder="1" applyAlignment="1">
      <alignment horizontal="center" wrapText="1"/>
    </xf>
    <xf numFmtId="0" fontId="43" fillId="0" borderId="0" xfId="0" applyFont="1" applyFill="1" applyAlignment="1">
      <alignment horizontal="center" vertical="center" wrapText="1"/>
    </xf>
    <xf numFmtId="0" fontId="13" fillId="0"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0" xfId="0" applyFont="1" applyFill="1" applyAlignment="1">
      <alignment horizontal="center" vertical="center" wrapText="1"/>
    </xf>
    <xf numFmtId="0" fontId="11"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Fill="1" applyAlignment="1">
      <alignment horizontal="center" vertical="center" wrapText="1"/>
    </xf>
    <xf numFmtId="0" fontId="11" fillId="0" borderId="3" xfId="0" applyFont="1" applyFill="1" applyBorder="1" applyAlignment="1">
      <alignment horizontal="center" vertical="center" wrapText="1"/>
    </xf>
    <xf numFmtId="0" fontId="16" fillId="0" borderId="0" xfId="0" applyFont="1" applyAlignment="1">
      <alignment horizontal="left" vertical="center" wrapText="1"/>
    </xf>
    <xf numFmtId="0" fontId="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Fill="1" applyAlignment="1">
      <alignment horizontal="left" vertical="center" wrapText="1"/>
    </xf>
    <xf numFmtId="0" fontId="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7" fillId="0" borderId="0" xfId="0" applyFont="1" applyAlignment="1">
      <alignment horizontal="center"/>
    </xf>
    <xf numFmtId="0" fontId="15" fillId="0" borderId="3" xfId="0" applyFont="1" applyBorder="1" applyAlignment="1">
      <alignment horizontal="center"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0" xfId="0" applyFont="1" applyAlignment="1">
      <alignment horizontal="left" vertical="center" wrapText="1"/>
    </xf>
    <xf numFmtId="0" fontId="17" fillId="0" borderId="0" xfId="0" applyFont="1" applyBorder="1" applyAlignment="1">
      <alignment horizontal="left"/>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7" fillId="0" borderId="0" xfId="0" applyFont="1" applyBorder="1" applyAlignment="1">
      <alignment horizont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4" fillId="0" borderId="0" xfId="0" applyFont="1" applyAlignment="1">
      <alignment horizontal="center" vertical="center" wrapText="1"/>
    </xf>
    <xf numFmtId="49" fontId="7" fillId="0" borderId="1" xfId="0" applyNumberFormat="1" applyFont="1" applyBorder="1" applyAlignment="1">
      <alignment horizontal="center" wrapText="1"/>
    </xf>
    <xf numFmtId="0" fontId="18" fillId="0" borderId="3" xfId="0" applyFont="1" applyBorder="1" applyAlignment="1">
      <alignment horizontal="center" vertical="center" wrapText="1"/>
    </xf>
    <xf numFmtId="0" fontId="7" fillId="0" borderId="0" xfId="0" applyFont="1" applyFill="1" applyBorder="1" applyAlignment="1">
      <alignment horizontal="center" wrapText="1"/>
    </xf>
    <xf numFmtId="0" fontId="13" fillId="0" borderId="0" xfId="0" applyFont="1" applyFill="1" applyAlignment="1">
      <alignment horizontal="center" vertical="center" wrapText="1"/>
    </xf>
    <xf numFmtId="0" fontId="5" fillId="0" borderId="3" xfId="0" applyFont="1" applyBorder="1" applyAlignment="1">
      <alignment horizontal="center" vertical="center" wrapText="1"/>
    </xf>
    <xf numFmtId="0" fontId="64" fillId="0" borderId="0" xfId="0" applyFont="1" applyFill="1" applyBorder="1" applyAlignment="1">
      <alignment horizontal="center" wrapText="1"/>
    </xf>
    <xf numFmtId="0" fontId="13" fillId="0" borderId="0" xfId="0" applyFont="1" applyFill="1" applyAlignment="1">
      <alignment horizontal="center" vertical="center" wrapText="1"/>
    </xf>
    <xf numFmtId="0" fontId="7" fillId="0" borderId="0" xfId="0" applyFont="1"/>
    <xf numFmtId="0" fontId="1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0" xfId="0" applyFont="1" applyAlignment="1">
      <alignment horizontal="left" vertical="center" wrapText="1"/>
    </xf>
    <xf numFmtId="0" fontId="17" fillId="0" borderId="0" xfId="0" applyFont="1" applyBorder="1" applyAlignment="1">
      <alignment horizontal="left"/>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7" fillId="0" borderId="0" xfId="0" applyFont="1" applyBorder="1" applyAlignment="1">
      <alignment horizont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4" fillId="0" borderId="0" xfId="0" applyFont="1" applyAlignment="1">
      <alignment horizontal="center" vertical="center" wrapText="1"/>
    </xf>
    <xf numFmtId="49" fontId="7" fillId="0" borderId="1" xfId="0" applyNumberFormat="1" applyFont="1" applyBorder="1" applyAlignment="1">
      <alignment horizontal="center" wrapText="1"/>
    </xf>
    <xf numFmtId="0" fontId="13" fillId="0" borderId="0" xfId="0" applyFont="1" applyFill="1" applyAlignment="1">
      <alignment horizontal="center" vertical="center" wrapText="1"/>
    </xf>
    <xf numFmtId="0" fontId="43" fillId="0" borderId="0" xfId="0" applyFont="1" applyFill="1" applyAlignment="1">
      <alignment horizontal="center" vertical="center" wrapText="1"/>
    </xf>
    <xf numFmtId="0" fontId="21"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2" fontId="8" fillId="0" borderId="3" xfId="0" applyNumberFormat="1" applyFont="1" applyFill="1" applyBorder="1" applyAlignment="1">
      <alignment horizontal="center" vertical="center" wrapText="1"/>
    </xf>
    <xf numFmtId="2" fontId="52" fillId="0" borderId="3" xfId="0" applyNumberFormat="1" applyFont="1" applyFill="1" applyBorder="1" applyAlignment="1">
      <alignment horizontal="left" vertical="center" wrapText="1"/>
    </xf>
    <xf numFmtId="10" fontId="13" fillId="0" borderId="3"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74" fillId="0" borderId="0" xfId="0" applyFont="1" applyFill="1" applyAlignment="1">
      <alignment horizontal="center" vertical="center" wrapText="1"/>
    </xf>
    <xf numFmtId="0" fontId="55" fillId="0" borderId="0" xfId="0" applyFont="1" applyFill="1" applyAlignment="1">
      <alignment horizontal="center" vertical="center" wrapText="1"/>
    </xf>
    <xf numFmtId="0" fontId="7" fillId="0" borderId="0" xfId="0" applyFont="1" applyBorder="1" applyAlignment="1">
      <alignment horizont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6" fillId="0" borderId="0" xfId="0" applyFont="1" applyAlignment="1">
      <alignment horizontal="left" vertical="center" wrapText="1"/>
    </xf>
    <xf numFmtId="0" fontId="15" fillId="0" borderId="3" xfId="0" applyFont="1" applyBorder="1" applyAlignment="1">
      <alignment horizontal="center" vertical="center" wrapText="1"/>
    </xf>
    <xf numFmtId="0" fontId="17" fillId="0" borderId="0" xfId="0" applyFont="1" applyBorder="1" applyAlignment="1">
      <alignment horizontal="left"/>
    </xf>
    <xf numFmtId="0" fontId="4" fillId="0" borderId="0" xfId="0" applyFont="1" applyAlignment="1">
      <alignment horizontal="left" vertical="center" wrapText="1"/>
    </xf>
    <xf numFmtId="0" fontId="10" fillId="0" borderId="3" xfId="0" applyFont="1" applyBorder="1" applyAlignment="1">
      <alignment horizontal="center" vertical="center" wrapText="1"/>
    </xf>
    <xf numFmtId="49" fontId="7" fillId="0" borderId="1" xfId="0" applyNumberFormat="1" applyFont="1" applyBorder="1" applyAlignment="1">
      <alignment horizontal="center" wrapText="1"/>
    </xf>
    <xf numFmtId="0" fontId="4" fillId="0" borderId="0" xfId="0" applyFont="1" applyAlignment="1">
      <alignment horizontal="center" vertical="center" wrapText="1"/>
    </xf>
    <xf numFmtId="0" fontId="18"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0" xfId="0" applyFont="1" applyFill="1" applyAlignment="1">
      <alignment horizontal="center" vertical="center" wrapText="1"/>
    </xf>
    <xf numFmtId="0" fontId="10" fillId="0" borderId="3" xfId="0" applyFont="1" applyBorder="1" applyAlignment="1">
      <alignment horizontal="center" vertical="center" wrapText="1"/>
    </xf>
    <xf numFmtId="49" fontId="7" fillId="0" borderId="1" xfId="0" applyNumberFormat="1" applyFont="1" applyBorder="1" applyAlignment="1">
      <alignment horizontal="center" wrapText="1"/>
    </xf>
    <xf numFmtId="0" fontId="75" fillId="0" borderId="2" xfId="0" applyFont="1" applyBorder="1" applyAlignment="1">
      <alignment horizontal="center" vertical="top" wrapText="1"/>
    </xf>
    <xf numFmtId="0" fontId="75" fillId="0" borderId="0" xfId="0" applyFont="1" applyBorder="1" applyAlignment="1">
      <alignment horizontal="center" vertical="top" wrapText="1"/>
    </xf>
    <xf numFmtId="0" fontId="76" fillId="0" borderId="0" xfId="0" applyFont="1" applyFill="1" applyAlignment="1">
      <alignment horizontal="center" vertical="center" wrapText="1"/>
    </xf>
    <xf numFmtId="0" fontId="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0" xfId="0" applyFont="1" applyAlignment="1">
      <alignment horizontal="left" vertical="center" wrapText="1"/>
    </xf>
    <xf numFmtId="0" fontId="17" fillId="0" borderId="0" xfId="0" applyFont="1" applyBorder="1" applyAlignment="1">
      <alignment horizontal="left"/>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7" fillId="0" borderId="0" xfId="0" applyFont="1" applyBorder="1" applyAlignment="1">
      <alignment horizont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49" fontId="7" fillId="0" borderId="1" xfId="0" applyNumberFormat="1" applyFont="1" applyBorder="1" applyAlignment="1">
      <alignment horizontal="center" wrapText="1"/>
    </xf>
    <xf numFmtId="0" fontId="4" fillId="0" borderId="0" xfId="0" applyFont="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center" vertical="center" wrapText="1"/>
    </xf>
    <xf numFmtId="0" fontId="43" fillId="0" borderId="0" xfId="0" applyFont="1" applyFill="1" applyAlignment="1">
      <alignment horizontal="center" vertical="center" wrapText="1"/>
    </xf>
    <xf numFmtId="0" fontId="13"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3" fillId="0" borderId="0" xfId="0" applyFont="1" applyFill="1" applyAlignment="1">
      <alignment horizontal="center" vertical="center" wrapText="1"/>
    </xf>
    <xf numFmtId="0" fontId="11"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6" fillId="0" borderId="0" xfId="0" applyFont="1" applyAlignment="1">
      <alignment horizontal="left" vertical="center" wrapText="1"/>
    </xf>
    <xf numFmtId="0" fontId="67" fillId="0" borderId="0" xfId="0" applyFont="1" applyFill="1" applyAlignment="1">
      <alignment horizontal="left" vertical="center" wrapText="1"/>
    </xf>
    <xf numFmtId="0" fontId="13" fillId="0" borderId="0" xfId="0" applyFont="1" applyFill="1" applyAlignment="1">
      <alignment horizontal="left" vertical="center"/>
    </xf>
    <xf numFmtId="0" fontId="18" fillId="0" borderId="0" xfId="0" applyFont="1" applyFill="1" applyAlignment="1">
      <alignment horizontal="left" vertical="top" wrapText="1"/>
    </xf>
    <xf numFmtId="0" fontId="13" fillId="0" borderId="0" xfId="0" applyFont="1" applyFill="1" applyAlignment="1">
      <alignment horizontal="center" vertical="center" wrapText="1"/>
    </xf>
    <xf numFmtId="0" fontId="43" fillId="0" borderId="0" xfId="0" applyFont="1" applyFill="1" applyAlignment="1">
      <alignment horizontal="center" vertical="center" wrapText="1"/>
    </xf>
    <xf numFmtId="0" fontId="11"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9" fillId="0" borderId="3" xfId="0" applyFont="1" applyFill="1" applyBorder="1" applyAlignment="1">
      <alignment horizontal="right" vertical="center" wrapText="1"/>
    </xf>
    <xf numFmtId="0" fontId="17" fillId="0" borderId="0" xfId="0" applyFont="1" applyBorder="1" applyAlignment="1"/>
    <xf numFmtId="2" fontId="39" fillId="3" borderId="3" xfId="0" applyNumberFormat="1" applyFont="1" applyFill="1" applyBorder="1" applyAlignment="1">
      <alignment horizontal="center" vertical="center" wrapText="1"/>
    </xf>
    <xf numFmtId="10" fontId="11" fillId="0" borderId="3" xfId="0" applyNumberFormat="1" applyFont="1" applyFill="1" applyBorder="1" applyAlignment="1">
      <alignment horizontal="center" vertical="center" wrapText="1"/>
    </xf>
    <xf numFmtId="10" fontId="21" fillId="0" borderId="3" xfId="0" applyNumberFormat="1" applyFont="1" applyFill="1" applyBorder="1" applyAlignment="1">
      <alignment horizontal="center" vertical="center" wrapText="1"/>
    </xf>
    <xf numFmtId="0" fontId="24" fillId="0" borderId="3" xfId="0" applyFont="1" applyFill="1" applyBorder="1" applyAlignment="1">
      <alignment horizontal="right" vertical="center" wrapText="1"/>
    </xf>
    <xf numFmtId="0" fontId="22" fillId="0" borderId="3" xfId="0" applyFont="1" applyFill="1" applyBorder="1" applyAlignment="1">
      <alignment horizontal="right" vertical="center" wrapText="1"/>
    </xf>
    <xf numFmtId="3" fontId="29"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56" fillId="0" borderId="0" xfId="0" applyFont="1"/>
    <xf numFmtId="0" fontId="15" fillId="0" borderId="3" xfId="0" applyFont="1" applyBorder="1" applyAlignment="1">
      <alignment horizontal="center" vertical="center" wrapText="1"/>
    </xf>
    <xf numFmtId="0" fontId="7" fillId="0" borderId="0" xfId="0" applyFont="1" applyBorder="1" applyAlignment="1">
      <alignment horizont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0" xfId="0" applyFont="1" applyBorder="1" applyAlignment="1">
      <alignment horizontal="left"/>
    </xf>
    <xf numFmtId="0" fontId="4" fillId="0" borderId="0" xfId="0" applyFont="1" applyAlignment="1">
      <alignment horizontal="left" vertical="center" wrapText="1"/>
    </xf>
    <xf numFmtId="0" fontId="10" fillId="0" borderId="3" xfId="0" applyFont="1" applyBorder="1" applyAlignment="1">
      <alignment horizontal="center" vertical="center" wrapText="1"/>
    </xf>
    <xf numFmtId="49" fontId="7" fillId="0" borderId="1" xfId="0" applyNumberFormat="1" applyFont="1" applyBorder="1" applyAlignment="1">
      <alignment horizontal="center" wrapText="1"/>
    </xf>
    <xf numFmtId="0" fontId="5" fillId="0" borderId="3" xfId="0" applyFont="1" applyBorder="1" applyAlignment="1">
      <alignment horizontal="center" vertical="center" wrapText="1"/>
    </xf>
    <xf numFmtId="0" fontId="7" fillId="0" borderId="0" xfId="0" applyFont="1" applyFill="1" applyBorder="1" applyAlignment="1">
      <alignment horizontal="center" wrapText="1"/>
    </xf>
    <xf numFmtId="0" fontId="18" fillId="0" borderId="3" xfId="0" applyFont="1" applyBorder="1" applyAlignment="1">
      <alignment horizontal="center" vertical="center" wrapText="1"/>
    </xf>
    <xf numFmtId="0" fontId="13" fillId="0" borderId="0" xfId="0" applyFont="1" applyFill="1" applyAlignment="1">
      <alignment horizontal="center" vertical="center" wrapText="1"/>
    </xf>
    <xf numFmtId="0" fontId="43" fillId="0" borderId="0" xfId="0" applyFont="1" applyFill="1" applyAlignment="1">
      <alignment horizontal="center" vertical="center" wrapText="1"/>
    </xf>
    <xf numFmtId="0" fontId="15" fillId="0" borderId="0" xfId="0" applyFont="1" applyBorder="1" applyAlignment="1">
      <alignment horizontal="center" vertical="center" wrapText="1"/>
    </xf>
    <xf numFmtId="0" fontId="4" fillId="0" borderId="0" xfId="0" applyFont="1" applyAlignment="1">
      <alignment horizontal="center" vertical="center" wrapText="1"/>
    </xf>
    <xf numFmtId="0" fontId="13" fillId="0" borderId="3" xfId="0"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4" fontId="27" fillId="0" borderId="0" xfId="0" applyNumberFormat="1" applyFont="1" applyFill="1" applyAlignment="1">
      <alignment horizontal="center" vertical="center" wrapText="1"/>
    </xf>
    <xf numFmtId="0" fontId="11" fillId="0" borderId="3" xfId="0" applyFont="1" applyFill="1" applyBorder="1" applyAlignment="1">
      <alignment horizontal="center" vertical="center" wrapText="1"/>
    </xf>
    <xf numFmtId="4" fontId="33" fillId="0" borderId="0" xfId="0" applyNumberFormat="1" applyFont="1" applyFill="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67"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left" vertical="center" wrapText="1"/>
    </xf>
    <xf numFmtId="0" fontId="3" fillId="0" borderId="0" xfId="0" applyFont="1" applyBorder="1" applyAlignment="1">
      <alignment horizontal="center" vertical="top" wrapText="1"/>
    </xf>
    <xf numFmtId="0" fontId="9" fillId="0" borderId="0" xfId="0" applyFont="1" applyBorder="1" applyAlignment="1">
      <alignment horizontal="center" vertical="top" wrapText="1"/>
    </xf>
    <xf numFmtId="0" fontId="13" fillId="0" borderId="0" xfId="0" applyFont="1" applyFill="1" applyAlignment="1">
      <alignment horizontal="center" vertical="center" wrapText="1"/>
    </xf>
    <xf numFmtId="0" fontId="15" fillId="0" borderId="3" xfId="0" applyFont="1" applyBorder="1" applyAlignment="1">
      <alignment horizontal="center" vertical="center" wrapText="1"/>
    </xf>
    <xf numFmtId="0" fontId="6" fillId="0" borderId="0" xfId="0" applyFont="1" applyAlignment="1">
      <alignment horizontal="left" vertical="center" wrapText="1"/>
    </xf>
    <xf numFmtId="0" fontId="10" fillId="0" borderId="3" xfId="0" applyFont="1" applyBorder="1" applyAlignment="1">
      <alignment horizontal="center" vertical="center" wrapText="1"/>
    </xf>
    <xf numFmtId="0" fontId="4" fillId="0" borderId="0" xfId="0" applyFont="1" applyAlignment="1">
      <alignment horizontal="left" vertical="center" wrapText="1"/>
    </xf>
    <xf numFmtId="0" fontId="17" fillId="0" borderId="0" xfId="0" applyFont="1" applyBorder="1" applyAlignment="1">
      <alignment horizontal="left"/>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7" fillId="0" borderId="0" xfId="0" applyFont="1" applyBorder="1" applyAlignment="1">
      <alignment horizont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49" fontId="7" fillId="0" borderId="1" xfId="0" applyNumberFormat="1" applyFont="1" applyBorder="1" applyAlignment="1">
      <alignment horizontal="center" wrapText="1"/>
    </xf>
    <xf numFmtId="0" fontId="5" fillId="0" borderId="3" xfId="0" applyFont="1" applyBorder="1" applyAlignment="1">
      <alignment horizontal="center" vertical="center" wrapText="1"/>
    </xf>
    <xf numFmtId="0" fontId="7" fillId="0" borderId="0" xfId="0" applyFont="1" applyFill="1" applyBorder="1" applyAlignment="1">
      <alignment horizontal="center" wrapText="1"/>
    </xf>
    <xf numFmtId="0" fontId="18" fillId="0" borderId="3" xfId="0" applyFont="1" applyBorder="1" applyAlignment="1">
      <alignment horizontal="center" vertical="center" wrapText="1"/>
    </xf>
    <xf numFmtId="0" fontId="13" fillId="0" borderId="0" xfId="0" applyFont="1" applyFill="1" applyAlignment="1">
      <alignment horizontal="center" vertical="center" wrapText="1"/>
    </xf>
    <xf numFmtId="0" fontId="11" fillId="0" borderId="3" xfId="0" applyFont="1" applyFill="1" applyBorder="1" applyAlignment="1">
      <alignment horizontal="center" vertical="center" wrapText="1"/>
    </xf>
    <xf numFmtId="0" fontId="15" fillId="0" borderId="0" xfId="0" applyFont="1" applyBorder="1" applyAlignment="1">
      <alignment horizontal="center" vertical="center" wrapText="1"/>
    </xf>
    <xf numFmtId="0" fontId="4" fillId="0" borderId="0" xfId="0" applyFont="1" applyAlignment="1">
      <alignment horizontal="center" vertical="center" wrapText="1"/>
    </xf>
    <xf numFmtId="49" fontId="62" fillId="0" borderId="5" xfId="0" applyNumberFormat="1" applyFont="1" applyFill="1" applyBorder="1" applyAlignment="1">
      <alignment horizontal="center" vertical="center" wrapText="1"/>
    </xf>
    <xf numFmtId="0" fontId="30" fillId="0" borderId="9" xfId="0" applyFont="1" applyFill="1" applyBorder="1" applyAlignment="1">
      <alignment horizontal="center" vertical="center" wrapText="1"/>
    </xf>
    <xf numFmtId="0" fontId="9" fillId="0" borderId="3" xfId="0" applyFont="1" applyFill="1" applyBorder="1" applyAlignment="1">
      <alignment vertical="top" wrapText="1"/>
    </xf>
    <xf numFmtId="0" fontId="13" fillId="0" borderId="0" xfId="0" applyFont="1" applyFill="1" applyAlignment="1">
      <alignment horizontal="center" vertical="center"/>
    </xf>
    <xf numFmtId="0" fontId="7" fillId="0" borderId="0" xfId="0" applyFont="1" applyBorder="1" applyAlignment="1">
      <alignment horizont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7" fillId="0" borderId="0" xfId="0" applyFont="1" applyBorder="1" applyAlignment="1">
      <alignment horizontal="left"/>
    </xf>
    <xf numFmtId="0" fontId="4" fillId="0" borderId="0" xfId="0" applyFont="1" applyAlignment="1">
      <alignment horizontal="left" vertical="center" wrapText="1"/>
    </xf>
    <xf numFmtId="0" fontId="10" fillId="0" borderId="3" xfId="0" applyFont="1" applyBorder="1" applyAlignment="1">
      <alignment horizontal="center" vertical="center" wrapText="1"/>
    </xf>
    <xf numFmtId="49" fontId="7" fillId="0" borderId="1" xfId="0" applyNumberFormat="1" applyFont="1" applyBorder="1" applyAlignment="1">
      <alignment horizontal="center" wrapText="1"/>
    </xf>
    <xf numFmtId="0" fontId="5" fillId="0" borderId="3" xfId="0" applyFont="1" applyBorder="1" applyAlignment="1">
      <alignment horizontal="center" vertical="center" wrapText="1"/>
    </xf>
    <xf numFmtId="0" fontId="7" fillId="0" borderId="0" xfId="0" applyFont="1" applyFill="1" applyBorder="1" applyAlignment="1">
      <alignment horizontal="center" wrapText="1"/>
    </xf>
    <xf numFmtId="0" fontId="13" fillId="0" borderId="0" xfId="0" applyFont="1" applyFill="1" applyAlignment="1">
      <alignment horizontal="center" vertical="center" wrapText="1"/>
    </xf>
    <xf numFmtId="0" fontId="11" fillId="0" borderId="3" xfId="0" applyFont="1" applyFill="1" applyBorder="1" applyAlignment="1">
      <alignment horizontal="center" vertical="center" wrapText="1"/>
    </xf>
    <xf numFmtId="0" fontId="15" fillId="0" borderId="0" xfId="0" applyFont="1" applyBorder="1" applyAlignment="1">
      <alignment horizontal="center" vertical="center" wrapText="1"/>
    </xf>
    <xf numFmtId="0" fontId="4" fillId="0" borderId="0" xfId="0" applyFont="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5" fillId="0" borderId="3" xfId="0" applyFont="1" applyBorder="1" applyAlignment="1">
      <alignment horizontal="center" vertical="center" wrapText="1"/>
    </xf>
    <xf numFmtId="0" fontId="5" fillId="0" borderId="2" xfId="0" applyFont="1" applyBorder="1" applyAlignment="1">
      <alignment horizontal="center"/>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8" fillId="0" borderId="0" xfId="0" applyFont="1" applyAlignment="1">
      <alignment horizontal="center" vertical="center"/>
    </xf>
    <xf numFmtId="14" fontId="59" fillId="0" borderId="1" xfId="0" applyNumberFormat="1" applyFont="1" applyBorder="1" applyAlignment="1">
      <alignment horizontal="center" vertical="center"/>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49" fontId="17" fillId="0" borderId="0" xfId="0" applyNumberFormat="1" applyFont="1" applyFill="1" applyBorder="1" applyAlignment="1">
      <alignment horizontal="center" wrapText="1"/>
    </xf>
    <xf numFmtId="0" fontId="4" fillId="0" borderId="0" xfId="0" applyFont="1" applyAlignment="1">
      <alignment horizontal="left" vertical="center" wrapText="1"/>
    </xf>
    <xf numFmtId="0" fontId="14" fillId="0" borderId="0" xfId="0" applyFont="1" applyAlignment="1">
      <alignment horizontal="center" vertical="center" wrapText="1"/>
    </xf>
    <xf numFmtId="0" fontId="2" fillId="0" borderId="1" xfId="0" applyFont="1" applyBorder="1" applyAlignment="1">
      <alignment horizontal="center"/>
    </xf>
    <xf numFmtId="0" fontId="10" fillId="0" borderId="2" xfId="0" applyFont="1" applyBorder="1" applyAlignment="1">
      <alignment horizontal="center" vertical="top" wrapText="1"/>
    </xf>
    <xf numFmtId="0" fontId="14" fillId="0" borderId="3" xfId="0" applyFont="1" applyBorder="1" applyAlignment="1">
      <alignment horizontal="center" vertical="center" wrapText="1"/>
    </xf>
    <xf numFmtId="0" fontId="17" fillId="0" borderId="0" xfId="0" applyFont="1" applyBorder="1" applyAlignment="1">
      <alignment horizontal="left"/>
    </xf>
    <xf numFmtId="0" fontId="2" fillId="0" borderId="0" xfId="0" applyFont="1" applyBorder="1" applyAlignment="1">
      <alignment horizontal="left" wrapText="1"/>
    </xf>
    <xf numFmtId="0" fontId="6" fillId="0" borderId="0" xfId="0" applyFont="1" applyAlignment="1">
      <alignment horizontal="left" vertical="center"/>
    </xf>
    <xf numFmtId="0" fontId="9" fillId="0" borderId="2" xfId="0" applyFont="1" applyBorder="1" applyAlignment="1">
      <alignment horizontal="center" vertical="top" wrapText="1"/>
    </xf>
    <xf numFmtId="0" fontId="3" fillId="0" borderId="0" xfId="0" applyFont="1" applyBorder="1" applyAlignment="1">
      <alignment horizontal="center" vertical="top" wrapText="1"/>
    </xf>
    <xf numFmtId="0" fontId="16" fillId="0" borderId="0" xfId="0" applyFont="1" applyAlignment="1">
      <alignment horizontal="left" vertical="center" wrapText="1"/>
    </xf>
    <xf numFmtId="0" fontId="18" fillId="0" borderId="0" xfId="0" applyFont="1" applyFill="1" applyAlignment="1">
      <alignment horizontal="left" vertical="center" wrapText="1"/>
    </xf>
    <xf numFmtId="49" fontId="31" fillId="0" borderId="1" xfId="0" applyNumberFormat="1" applyFont="1" applyBorder="1" applyAlignment="1">
      <alignment horizontal="center" wrapText="1"/>
    </xf>
    <xf numFmtId="0" fontId="7" fillId="0" borderId="0" xfId="0" applyFont="1" applyBorder="1" applyAlignment="1">
      <alignment horizont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3" fillId="0" borderId="0" xfId="0" applyFont="1" applyBorder="1" applyAlignment="1">
      <alignment horizontal="center" vertical="top"/>
    </xf>
    <xf numFmtId="0" fontId="67"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4" fillId="0" borderId="0" xfId="0" applyFont="1" applyAlignment="1">
      <alignment horizontal="center" wrapText="1"/>
    </xf>
    <xf numFmtId="0" fontId="65" fillId="0" borderId="0" xfId="0" applyFont="1" applyFill="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23" fillId="0" borderId="5"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17" fillId="0" borderId="2" xfId="0" applyFont="1" applyBorder="1" applyAlignment="1">
      <alignment horizontal="left"/>
    </xf>
    <xf numFmtId="0" fontId="67" fillId="0" borderId="0" xfId="0" applyFont="1" applyFill="1" applyAlignment="1">
      <alignment horizontal="left" vertical="center" wrapText="1"/>
    </xf>
    <xf numFmtId="0" fontId="13" fillId="0" borderId="0" xfId="0" applyFont="1" applyFill="1" applyAlignment="1">
      <alignment horizontal="left" vertical="center" wrapText="1"/>
    </xf>
    <xf numFmtId="0" fontId="2" fillId="0" borderId="2" xfId="0" applyFont="1" applyBorder="1" applyAlignment="1">
      <alignment horizontal="left"/>
    </xf>
    <xf numFmtId="49" fontId="7" fillId="0" borderId="1" xfId="0" applyNumberFormat="1" applyFont="1" applyBorder="1" applyAlignment="1">
      <alignment horizontal="center" wrapText="1"/>
    </xf>
    <xf numFmtId="0" fontId="35" fillId="0" borderId="5"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5" fillId="0" borderId="0" xfId="0" applyFont="1" applyFill="1" applyAlignment="1">
      <alignment horizontal="left" vertical="top" wrapText="1"/>
    </xf>
    <xf numFmtId="0" fontId="2" fillId="0" borderId="0" xfId="0" applyFont="1" applyBorder="1" applyAlignment="1">
      <alignment horizontal="left" vertical="center" wrapText="1"/>
    </xf>
    <xf numFmtId="0" fontId="13" fillId="0" borderId="4" xfId="0" applyFont="1" applyFill="1" applyBorder="1" applyAlignment="1">
      <alignment horizontal="left" vertical="center"/>
    </xf>
    <xf numFmtId="0" fontId="13" fillId="0" borderId="0" xfId="0" applyFont="1" applyFill="1" applyAlignment="1">
      <alignment horizontal="left" vertical="center"/>
    </xf>
    <xf numFmtId="0" fontId="74" fillId="0" borderId="4" xfId="0" applyFont="1" applyFill="1" applyBorder="1" applyAlignment="1">
      <alignment horizontal="center" vertical="center" wrapText="1"/>
    </xf>
    <xf numFmtId="0" fontId="74" fillId="0" borderId="0" xfId="0" applyFont="1" applyFill="1" applyAlignment="1">
      <alignment horizontal="center" vertical="center" wrapText="1"/>
    </xf>
    <xf numFmtId="0" fontId="32" fillId="0" borderId="5"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17" fillId="0" borderId="0" xfId="0" applyFont="1" applyBorder="1" applyAlignment="1">
      <alignment horizontal="left" vertical="center"/>
    </xf>
    <xf numFmtId="0" fontId="2" fillId="0" borderId="0" xfId="0" applyFont="1" applyBorder="1" applyAlignment="1">
      <alignment horizontal="center" wrapText="1"/>
    </xf>
    <xf numFmtId="0" fontId="38" fillId="0" borderId="1" xfId="0" applyNumberFormat="1" applyFont="1" applyBorder="1" applyAlignment="1">
      <alignment horizontal="center" vertical="center" wrapText="1"/>
    </xf>
    <xf numFmtId="0" fontId="31" fillId="0" borderId="0" xfId="0" applyFont="1" applyFill="1" applyBorder="1" applyAlignment="1">
      <alignment horizontal="center" wrapText="1"/>
    </xf>
    <xf numFmtId="0" fontId="56" fillId="0" borderId="0" xfId="0" applyFont="1" applyBorder="1" applyAlignment="1">
      <alignment horizontal="center" wrapText="1"/>
    </xf>
    <xf numFmtId="0" fontId="18" fillId="0" borderId="0" xfId="0" applyFont="1" applyFill="1" applyAlignment="1">
      <alignment horizontal="left" vertical="top" wrapText="1"/>
    </xf>
    <xf numFmtId="49" fontId="38" fillId="0" borderId="1" xfId="0" applyNumberFormat="1" applyFont="1" applyBorder="1" applyAlignment="1">
      <alignment horizontal="center" wrapText="1"/>
    </xf>
    <xf numFmtId="0" fontId="7" fillId="0" borderId="0" xfId="0" applyFont="1" applyFill="1" applyBorder="1" applyAlignment="1">
      <alignment horizontal="center" wrapText="1"/>
    </xf>
    <xf numFmtId="0" fontId="17" fillId="0" borderId="0" xfId="0" applyFont="1" applyFill="1" applyBorder="1" applyAlignment="1">
      <alignment horizontal="center" wrapText="1"/>
    </xf>
    <xf numFmtId="0" fontId="15" fillId="0" borderId="0" xfId="0" applyFont="1" applyFill="1" applyAlignment="1">
      <alignment horizontal="left" vertical="center" wrapText="1"/>
    </xf>
    <xf numFmtId="0" fontId="18" fillId="0" borderId="3" xfId="0" applyFont="1" applyBorder="1" applyAlignment="1">
      <alignment horizontal="center" vertical="center" wrapText="1"/>
    </xf>
    <xf numFmtId="0" fontId="42" fillId="0" borderId="0" xfId="0" applyFont="1" applyFill="1" applyBorder="1" applyAlignment="1">
      <alignment horizontal="center" wrapText="1"/>
    </xf>
    <xf numFmtId="0" fontId="19" fillId="0" borderId="0" xfId="0" applyFont="1" applyBorder="1" applyAlignment="1">
      <alignment horizontal="left" wrapText="1"/>
    </xf>
    <xf numFmtId="0" fontId="19" fillId="0" borderId="0" xfId="0" applyFont="1" applyBorder="1" applyAlignment="1">
      <alignment horizontal="center" wrapText="1"/>
    </xf>
    <xf numFmtId="0" fontId="13" fillId="0" borderId="4" xfId="0" applyFont="1" applyFill="1" applyBorder="1" applyAlignment="1">
      <alignment horizontal="center" vertical="center" wrapText="1"/>
    </xf>
    <xf numFmtId="0" fontId="13" fillId="0" borderId="0" xfId="0" applyFont="1" applyFill="1" applyAlignment="1">
      <alignment horizontal="center" vertical="center" wrapText="1"/>
    </xf>
    <xf numFmtId="0" fontId="55" fillId="0" borderId="4" xfId="0" applyFont="1" applyFill="1" applyBorder="1" applyAlignment="1">
      <alignment horizontal="center" vertical="center" wrapText="1"/>
    </xf>
    <xf numFmtId="0" fontId="21" fillId="0" borderId="0" xfId="0" applyFont="1" applyFill="1" applyAlignment="1">
      <alignment horizontal="left" vertical="center" wrapText="1"/>
    </xf>
    <xf numFmtId="0" fontId="56" fillId="0" borderId="0" xfId="0" applyFont="1" applyBorder="1" applyAlignment="1">
      <alignment horizontal="center" vertical="top" wrapText="1"/>
    </xf>
    <xf numFmtId="0" fontId="5" fillId="0" borderId="0" xfId="0" applyFont="1" applyFill="1" applyAlignment="1">
      <alignment horizontal="left"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67" fillId="0" borderId="0" xfId="0" applyFont="1" applyAlignment="1">
      <alignment horizontal="left" vertical="center" wrapText="1"/>
    </xf>
    <xf numFmtId="0" fontId="43" fillId="0" borderId="4" xfId="0" applyFont="1" applyFill="1" applyBorder="1" applyAlignment="1">
      <alignment horizontal="center" vertical="center" wrapText="1"/>
    </xf>
    <xf numFmtId="0" fontId="43" fillId="0" borderId="0" xfId="0" applyFont="1" applyFill="1" applyAlignment="1">
      <alignment horizontal="center" vertical="center" wrapText="1"/>
    </xf>
    <xf numFmtId="0" fontId="77" fillId="0" borderId="5" xfId="0" applyFont="1" applyFill="1" applyBorder="1" applyAlignment="1">
      <alignment horizontal="center" vertical="center" wrapText="1"/>
    </xf>
    <xf numFmtId="0" fontId="77" fillId="0" borderId="7" xfId="0" applyFont="1" applyFill="1" applyBorder="1" applyAlignment="1">
      <alignment horizontal="center" vertical="center" wrapText="1"/>
    </xf>
    <xf numFmtId="0" fontId="77" fillId="0" borderId="6" xfId="0" applyFont="1" applyFill="1" applyBorder="1" applyAlignment="1">
      <alignment horizontal="center" vertical="center" wrapText="1"/>
    </xf>
    <xf numFmtId="0" fontId="73" fillId="0" borderId="5" xfId="0" applyFont="1" applyFill="1" applyBorder="1" applyAlignment="1">
      <alignment horizontal="center" vertical="center" wrapText="1"/>
    </xf>
    <xf numFmtId="0" fontId="73" fillId="0" borderId="7" xfId="0" applyFont="1" applyFill="1" applyBorder="1" applyAlignment="1">
      <alignment horizontal="center" vertical="center" wrapText="1"/>
    </xf>
    <xf numFmtId="0" fontId="73" fillId="0" borderId="6" xfId="0" applyFont="1" applyFill="1" applyBorder="1" applyAlignment="1">
      <alignment horizontal="center" vertical="center" wrapText="1"/>
    </xf>
    <xf numFmtId="0" fontId="54" fillId="0" borderId="0" xfId="0" applyFont="1" applyFill="1" applyAlignment="1">
      <alignment horizontal="left" vertical="center" wrapText="1"/>
    </xf>
    <xf numFmtId="0" fontId="66" fillId="0" borderId="0" xfId="0" applyFont="1" applyFill="1" applyAlignment="1">
      <alignment horizontal="left"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8" fillId="0" borderId="7" xfId="0" applyFont="1" applyFill="1" applyBorder="1" applyAlignment="1">
      <alignment horizontal="center" vertical="center" wrapText="1"/>
    </xf>
    <xf numFmtId="0" fontId="58" fillId="0" borderId="6"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8" fillId="0" borderId="0" xfId="0" applyFont="1" applyBorder="1" applyAlignment="1">
      <alignment horizontal="left" wrapText="1"/>
    </xf>
    <xf numFmtId="0" fontId="29" fillId="0" borderId="5"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6" xfId="0" applyFont="1" applyFill="1" applyBorder="1" applyAlignment="1">
      <alignment horizontal="center" vertical="center" wrapText="1"/>
    </xf>
    <xf numFmtId="1" fontId="42" fillId="0" borderId="0" xfId="0" applyNumberFormat="1" applyFont="1" applyFill="1" applyBorder="1" applyAlignment="1">
      <alignment horizontal="center" wrapText="1"/>
    </xf>
    <xf numFmtId="0" fontId="8" fillId="0" borderId="0" xfId="0" applyFont="1" applyBorder="1" applyAlignment="1">
      <alignment horizontal="left" vertical="top" wrapText="1"/>
    </xf>
    <xf numFmtId="0" fontId="6" fillId="0" borderId="0" xfId="0" applyFont="1" applyAlignment="1">
      <alignment horizontal="center" vertical="center"/>
    </xf>
    <xf numFmtId="0" fontId="31" fillId="0" borderId="1" xfId="0" applyNumberFormat="1" applyFont="1" applyBorder="1" applyAlignment="1">
      <alignment horizontal="center" wrapText="1"/>
    </xf>
    <xf numFmtId="0" fontId="38" fillId="0" borderId="1" xfId="0" applyNumberFormat="1" applyFont="1" applyBorder="1" applyAlignment="1">
      <alignment horizontal="center" wrapText="1"/>
    </xf>
    <xf numFmtId="0" fontId="39" fillId="0" borderId="0" xfId="0" applyFont="1" applyFill="1" applyAlignment="1">
      <alignment horizontal="left"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0" xfId="0" applyFont="1" applyFill="1" applyAlignment="1">
      <alignment horizontal="center" vertical="center" wrapText="1"/>
    </xf>
    <xf numFmtId="0" fontId="31" fillId="0" borderId="1" xfId="0" applyNumberFormat="1" applyFont="1" applyBorder="1" applyAlignment="1">
      <alignment horizontal="center" vertical="top" wrapText="1"/>
    </xf>
    <xf numFmtId="0" fontId="38" fillId="0" borderId="1" xfId="0" applyNumberFormat="1" applyFont="1" applyBorder="1" applyAlignment="1">
      <alignment horizontal="center" vertical="top" wrapText="1"/>
    </xf>
    <xf numFmtId="0" fontId="5" fillId="0" borderId="3" xfId="0" applyFont="1" applyFill="1" applyBorder="1" applyAlignment="1">
      <alignment horizontal="center" vertical="center" wrapText="1"/>
    </xf>
    <xf numFmtId="0" fontId="33" fillId="0" borderId="1" xfId="0" applyNumberFormat="1" applyFont="1" applyBorder="1" applyAlignment="1">
      <alignment horizontal="center" vertical="top" wrapText="1"/>
    </xf>
    <xf numFmtId="0" fontId="66" fillId="0" borderId="3" xfId="0" applyFont="1" applyBorder="1" applyAlignment="1">
      <alignment horizontal="center" vertical="center" wrapText="1"/>
    </xf>
    <xf numFmtId="0" fontId="8" fillId="0" borderId="0" xfId="0" applyFont="1" applyFill="1" applyBorder="1" applyAlignment="1">
      <alignment horizontal="left" wrapText="1"/>
    </xf>
    <xf numFmtId="0" fontId="64" fillId="0" borderId="0" xfId="0" applyFont="1" applyFill="1" applyBorder="1" applyAlignment="1">
      <alignment horizontal="center" wrapText="1"/>
    </xf>
    <xf numFmtId="0" fontId="11" fillId="0" borderId="3" xfId="0" applyFont="1" applyBorder="1" applyAlignment="1">
      <alignment horizontal="center"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0" xfId="0" applyFont="1" applyBorder="1" applyAlignment="1">
      <alignment horizontal="left" wrapText="1"/>
    </xf>
    <xf numFmtId="0" fontId="21" fillId="0" borderId="5"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0" xfId="0" applyFont="1" applyBorder="1" applyAlignment="1">
      <alignment horizontal="left" vertical="top" wrapText="1"/>
    </xf>
    <xf numFmtId="0" fontId="18" fillId="0" borderId="0" xfId="0" applyFont="1" applyAlignment="1">
      <alignment horizontal="left" vertical="center" wrapText="1"/>
    </xf>
    <xf numFmtId="0" fontId="54" fillId="0" borderId="0" xfId="0" applyFont="1" applyFill="1" applyBorder="1" applyAlignment="1">
      <alignment horizont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0" xfId="0" applyFont="1" applyFill="1" applyBorder="1" applyAlignment="1">
      <alignment horizontal="left" wrapText="1"/>
    </xf>
    <xf numFmtId="0" fontId="15" fillId="0" borderId="3" xfId="0" applyFont="1" applyFill="1" applyBorder="1" applyAlignment="1">
      <alignment horizontal="center" vertical="center" wrapText="1"/>
    </xf>
    <xf numFmtId="0" fontId="33" fillId="0" borderId="1" xfId="0" applyNumberFormat="1" applyFont="1" applyBorder="1" applyAlignment="1">
      <alignment horizontal="center" wrapText="1"/>
    </xf>
    <xf numFmtId="0" fontId="5" fillId="0" borderId="0" xfId="0" applyFont="1" applyFill="1" applyAlignment="1">
      <alignment horizontal="left" vertical="top" wrapText="1"/>
    </xf>
    <xf numFmtId="0" fontId="4" fillId="0" borderId="0" xfId="0" applyFont="1" applyAlignment="1">
      <alignment horizontal="center" vertical="center" wrapText="1"/>
    </xf>
    <xf numFmtId="0" fontId="21" fillId="0" borderId="0" xfId="0" applyFont="1" applyAlignment="1">
      <alignment horizontal="left" vertical="center" wrapText="1"/>
    </xf>
    <xf numFmtId="0" fontId="39" fillId="0" borderId="0" xfId="0" applyFont="1" applyAlignment="1">
      <alignment horizontal="left" vertical="center" wrapText="1"/>
    </xf>
    <xf numFmtId="0" fontId="57" fillId="0" borderId="3" xfId="0" applyFont="1" applyBorder="1" applyAlignment="1">
      <alignment horizontal="center" vertical="center" wrapText="1"/>
    </xf>
    <xf numFmtId="0" fontId="11" fillId="0" borderId="0" xfId="0" applyFont="1" applyFill="1" applyAlignment="1">
      <alignment horizontal="left" vertical="center" wrapText="1"/>
    </xf>
    <xf numFmtId="0" fontId="31" fillId="0" borderId="1" xfId="0" applyNumberFormat="1" applyFont="1" applyFill="1" applyBorder="1" applyAlignment="1">
      <alignment horizontal="center" wrapText="1"/>
    </xf>
    <xf numFmtId="0" fontId="38" fillId="0" borderId="1" xfId="0" applyNumberFormat="1" applyFont="1" applyFill="1" applyBorder="1" applyAlignment="1">
      <alignment horizont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7" fillId="0" borderId="0" xfId="0" applyFont="1" applyBorder="1" applyAlignment="1">
      <alignment horizontal="left"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topLeftCell="A25" zoomScale="110" zoomScaleSheetLayoutView="110" workbookViewId="0">
      <selection activeCell="D16" sqref="D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687</v>
      </c>
      <c r="F7" s="580"/>
      <c r="G7" s="580"/>
    </row>
    <row r="8" spans="1:16" s="181" customFormat="1" x14ac:dyDescent="0.25">
      <c r="C8" s="181" t="s">
        <v>476</v>
      </c>
    </row>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27" customHeight="1" x14ac:dyDescent="0.25">
      <c r="A16" s="11" t="s">
        <v>11</v>
      </c>
      <c r="B16" s="37" t="s">
        <v>293</v>
      </c>
      <c r="C16" s="37" t="s">
        <v>294</v>
      </c>
      <c r="D16" s="37" t="s">
        <v>295</v>
      </c>
      <c r="E16" s="569" t="s">
        <v>463</v>
      </c>
      <c r="F16" s="569"/>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s="35" customFormat="1" x14ac:dyDescent="0.25">
      <c r="B18" s="492"/>
      <c r="C18" s="492"/>
      <c r="D18" s="492"/>
      <c r="E18" s="492"/>
      <c r="F18" s="492"/>
      <c r="G18" s="492"/>
      <c r="H18" s="36"/>
      <c r="I18" s="491"/>
      <c r="J18" s="491"/>
      <c r="K18" s="491"/>
      <c r="L18" s="491"/>
      <c r="M18" s="491"/>
      <c r="N18" s="491"/>
      <c r="O18" s="491"/>
      <c r="P18" s="491"/>
    </row>
    <row r="19" spans="1:16" ht="35.25" customHeight="1" x14ac:dyDescent="0.25">
      <c r="A19" s="550" t="s">
        <v>697</v>
      </c>
      <c r="B19" s="550"/>
      <c r="C19" s="550"/>
      <c r="D19" s="550"/>
      <c r="E19" s="550"/>
      <c r="F19" s="550"/>
      <c r="G19" s="550"/>
    </row>
    <row r="20" spans="1:16" ht="35.25" customHeight="1" x14ac:dyDescent="0.25">
      <c r="A20" s="490"/>
      <c r="B20" s="490"/>
      <c r="C20" s="490"/>
      <c r="D20" s="490"/>
      <c r="E20" s="490"/>
      <c r="F20" s="490"/>
      <c r="G20" s="490"/>
    </row>
    <row r="21" spans="1:16" ht="94.5" customHeight="1" x14ac:dyDescent="0.25">
      <c r="A21" s="567" t="s">
        <v>45</v>
      </c>
      <c r="B21" s="567"/>
      <c r="C21" s="567"/>
      <c r="D21" s="568" t="s">
        <v>726</v>
      </c>
      <c r="E21" s="568"/>
      <c r="F21" s="568"/>
      <c r="G21" s="568"/>
    </row>
    <row r="22" spans="1:16" ht="15.75" customHeight="1" x14ac:dyDescent="0.25">
      <c r="A22" s="550" t="s">
        <v>46</v>
      </c>
      <c r="B22" s="550"/>
      <c r="C22" s="550"/>
      <c r="D22" s="550"/>
      <c r="E22" s="550"/>
      <c r="F22" s="550"/>
      <c r="G22" s="550"/>
    </row>
    <row r="23" spans="1:16" ht="15.75" customHeight="1" x14ac:dyDescent="0.25">
      <c r="A23" s="490"/>
      <c r="B23" s="490"/>
      <c r="C23" s="490"/>
      <c r="D23" s="490"/>
      <c r="E23" s="490"/>
      <c r="F23" s="490"/>
      <c r="G23" s="490"/>
    </row>
    <row r="24" spans="1:16" x14ac:dyDescent="0.25">
      <c r="A24" s="40" t="s">
        <v>17</v>
      </c>
      <c r="B24" s="543" t="s">
        <v>18</v>
      </c>
      <c r="C24" s="543"/>
      <c r="D24" s="543"/>
      <c r="E24" s="543"/>
      <c r="F24" s="543"/>
      <c r="G24" s="543"/>
    </row>
    <row r="25" spans="1:16" ht="40.5" customHeight="1" x14ac:dyDescent="0.25">
      <c r="A25" s="40">
        <v>1</v>
      </c>
      <c r="B25" s="561" t="s">
        <v>296</v>
      </c>
      <c r="C25" s="561"/>
      <c r="D25" s="561"/>
      <c r="E25" s="561"/>
      <c r="F25" s="561"/>
      <c r="G25" s="561"/>
    </row>
    <row r="26" spans="1:16" x14ac:dyDescent="0.25">
      <c r="A26" s="72"/>
      <c r="B26" s="151"/>
      <c r="C26" s="151"/>
      <c r="D26" s="151"/>
      <c r="E26" s="151"/>
      <c r="F26" s="151"/>
      <c r="G26" s="151"/>
    </row>
    <row r="27" spans="1:16" ht="15.75" x14ac:dyDescent="0.25">
      <c r="A27" s="562" t="s">
        <v>50</v>
      </c>
      <c r="B27" s="562"/>
      <c r="C27" s="562"/>
      <c r="D27" s="563" t="s">
        <v>297</v>
      </c>
      <c r="E27" s="563"/>
      <c r="F27" s="563"/>
      <c r="G27" s="563"/>
    </row>
    <row r="28" spans="1:16" ht="15.75" x14ac:dyDescent="0.25">
      <c r="A28" s="73"/>
      <c r="B28" s="73"/>
      <c r="C28" s="73"/>
      <c r="D28" s="15"/>
      <c r="E28" s="15"/>
      <c r="F28" s="15"/>
      <c r="G28" s="15"/>
    </row>
    <row r="29" spans="1:16" ht="15.75" customHeight="1" x14ac:dyDescent="0.25">
      <c r="A29" s="550" t="s">
        <v>49</v>
      </c>
      <c r="B29" s="550"/>
      <c r="C29" s="550"/>
      <c r="D29" s="550"/>
      <c r="E29" s="550"/>
      <c r="F29" s="550"/>
      <c r="G29" s="550"/>
    </row>
    <row r="30" spans="1:16" ht="15.75" customHeight="1" x14ac:dyDescent="0.25">
      <c r="A30" s="39"/>
      <c r="B30" s="39"/>
      <c r="C30" s="39"/>
      <c r="D30" s="39"/>
      <c r="E30" s="39"/>
      <c r="F30" s="39"/>
      <c r="G30" s="39"/>
    </row>
    <row r="31" spans="1:16" ht="15.75" x14ac:dyDescent="0.25">
      <c r="A31" s="18" t="s">
        <v>17</v>
      </c>
      <c r="B31" s="551" t="s">
        <v>19</v>
      </c>
      <c r="C31" s="551"/>
      <c r="D31" s="551"/>
      <c r="E31" s="551"/>
      <c r="F31" s="551"/>
      <c r="G31" s="551"/>
    </row>
    <row r="32" spans="1:16" x14ac:dyDescent="0.25">
      <c r="A32" s="413">
        <v>1</v>
      </c>
      <c r="B32" s="543" t="s">
        <v>362</v>
      </c>
      <c r="C32" s="543"/>
      <c r="D32" s="543"/>
      <c r="E32" s="543"/>
      <c r="F32" s="543"/>
      <c r="G32" s="543"/>
    </row>
    <row r="33" spans="1:10" hidden="1" x14ac:dyDescent="0.25">
      <c r="A33" s="413">
        <v>2</v>
      </c>
      <c r="B33" s="543" t="s">
        <v>101</v>
      </c>
      <c r="C33" s="543"/>
      <c r="D33" s="543"/>
      <c r="E33" s="543"/>
      <c r="F33" s="543"/>
      <c r="G33" s="543"/>
    </row>
    <row r="34" spans="1:10" ht="15.75" x14ac:dyDescent="0.25">
      <c r="A34" s="42"/>
      <c r="B34" s="42"/>
      <c r="C34" s="42"/>
      <c r="D34" s="42"/>
      <c r="E34" s="42"/>
      <c r="F34" s="42"/>
      <c r="G34" s="42"/>
    </row>
    <row r="35" spans="1:10" ht="15.75" x14ac:dyDescent="0.25">
      <c r="A35" s="564" t="s">
        <v>52</v>
      </c>
      <c r="B35" s="564"/>
      <c r="C35" s="564"/>
      <c r="D35" s="564"/>
      <c r="E35" s="564"/>
      <c r="F35" s="564"/>
      <c r="G35" s="564"/>
    </row>
    <row r="36" spans="1:10" ht="15.75" x14ac:dyDescent="0.25">
      <c r="A36" s="17"/>
      <c r="G36" s="44" t="s">
        <v>21</v>
      </c>
    </row>
    <row r="37" spans="1:10" ht="15.75" x14ac:dyDescent="0.25">
      <c r="A37" s="18" t="s">
        <v>17</v>
      </c>
      <c r="B37" s="551" t="s">
        <v>20</v>
      </c>
      <c r="C37" s="551"/>
      <c r="D37" s="551"/>
      <c r="E37" s="18" t="s">
        <v>22</v>
      </c>
      <c r="F37" s="18" t="s">
        <v>23</v>
      </c>
      <c r="G37" s="18" t="s">
        <v>24</v>
      </c>
    </row>
    <row r="38" spans="1:10" s="28" customFormat="1" ht="8.25" x14ac:dyDescent="0.15">
      <c r="A38" s="274">
        <v>1</v>
      </c>
      <c r="B38" s="555">
        <v>2</v>
      </c>
      <c r="C38" s="555"/>
      <c r="D38" s="555"/>
      <c r="E38" s="274">
        <v>3</v>
      </c>
      <c r="F38" s="274">
        <v>4</v>
      </c>
      <c r="G38" s="274">
        <v>5</v>
      </c>
    </row>
    <row r="39" spans="1:10" s="50" customFormat="1" ht="29.25" customHeight="1" x14ac:dyDescent="0.2">
      <c r="A39" s="40">
        <v>1</v>
      </c>
      <c r="B39" s="543" t="s">
        <v>326</v>
      </c>
      <c r="C39" s="543"/>
      <c r="D39" s="543"/>
      <c r="E39" s="51">
        <v>16373030</v>
      </c>
      <c r="F39" s="51">
        <v>0</v>
      </c>
      <c r="G39" s="51">
        <f>E39+F39</f>
        <v>16373030</v>
      </c>
    </row>
    <row r="40" spans="1:10" s="50" customFormat="1" ht="12.75" hidden="1" x14ac:dyDescent="0.2">
      <c r="A40" s="179">
        <v>2</v>
      </c>
      <c r="B40" s="537" t="s">
        <v>101</v>
      </c>
      <c r="C40" s="538"/>
      <c r="D40" s="539"/>
      <c r="E40" s="51">
        <v>0</v>
      </c>
      <c r="F40" s="51">
        <v>0</v>
      </c>
      <c r="G40" s="51">
        <f>E40+F40</f>
        <v>0</v>
      </c>
    </row>
    <row r="41" spans="1:10" ht="15.75" x14ac:dyDescent="0.25">
      <c r="A41" s="551" t="s">
        <v>24</v>
      </c>
      <c r="B41" s="551"/>
      <c r="C41" s="551"/>
      <c r="D41" s="551"/>
      <c r="E41" s="51">
        <f>SUM(E39:E40)</f>
        <v>16373030</v>
      </c>
      <c r="F41" s="51">
        <f t="shared" ref="F41:G41" si="0">SUM(F39:F40)</f>
        <v>0</v>
      </c>
      <c r="G41" s="51">
        <f t="shared" si="0"/>
        <v>16373030</v>
      </c>
    </row>
    <row r="42" spans="1:10" ht="15.75" customHeight="1" x14ac:dyDescent="0.25">
      <c r="A42" s="42"/>
      <c r="B42" s="42"/>
      <c r="C42" s="42"/>
      <c r="D42" s="42"/>
      <c r="E42" s="42"/>
      <c r="F42" s="42"/>
      <c r="G42" s="42"/>
    </row>
    <row r="43" spans="1:10" ht="15.75" customHeight="1" x14ac:dyDescent="0.25">
      <c r="A43" s="550" t="s">
        <v>53</v>
      </c>
      <c r="B43" s="550"/>
      <c r="C43" s="550"/>
      <c r="D43" s="550"/>
      <c r="E43" s="550"/>
      <c r="F43" s="550"/>
      <c r="G43" s="550"/>
    </row>
    <row r="44" spans="1:10" ht="15.75" x14ac:dyDescent="0.25">
      <c r="A44" s="17"/>
      <c r="G44" s="43" t="s">
        <v>25</v>
      </c>
    </row>
    <row r="45" spans="1:10" s="50" customFormat="1" ht="12.75" x14ac:dyDescent="0.2">
      <c r="A45" s="179" t="s">
        <v>17</v>
      </c>
      <c r="B45" s="537" t="s">
        <v>26</v>
      </c>
      <c r="C45" s="538"/>
      <c r="D45" s="539"/>
      <c r="E45" s="179" t="s">
        <v>22</v>
      </c>
      <c r="F45" s="179" t="s">
        <v>23</v>
      </c>
      <c r="G45" s="179" t="s">
        <v>24</v>
      </c>
    </row>
    <row r="46" spans="1:10" s="28" customFormat="1" ht="8.25" x14ac:dyDescent="0.15">
      <c r="A46" s="274">
        <v>1</v>
      </c>
      <c r="B46" s="552">
        <v>2</v>
      </c>
      <c r="C46" s="553"/>
      <c r="D46" s="554"/>
      <c r="E46" s="274">
        <v>3</v>
      </c>
      <c r="F46" s="274">
        <v>4</v>
      </c>
      <c r="G46" s="274">
        <v>5</v>
      </c>
      <c r="J46" s="28" t="s">
        <v>361</v>
      </c>
    </row>
    <row r="47" spans="1:10" s="50" customFormat="1" ht="12.75" x14ac:dyDescent="0.2">
      <c r="A47" s="179"/>
      <c r="B47" s="537"/>
      <c r="C47" s="538"/>
      <c r="D47" s="539"/>
      <c r="E47" s="51"/>
      <c r="F47" s="51"/>
      <c r="G47" s="51">
        <f>E47+F47</f>
        <v>0</v>
      </c>
    </row>
    <row r="48" spans="1:10" s="50" customFormat="1" ht="12.75" x14ac:dyDescent="0.2">
      <c r="A48" s="537" t="s">
        <v>24</v>
      </c>
      <c r="B48" s="538"/>
      <c r="C48" s="538"/>
      <c r="D48" s="539"/>
      <c r="E48" s="51">
        <f>SUM(E47:E47)</f>
        <v>0</v>
      </c>
      <c r="F48" s="51">
        <f>SUM(F47:F47)</f>
        <v>0</v>
      </c>
      <c r="G48" s="51">
        <f>SUM(G47:G47)</f>
        <v>0</v>
      </c>
    </row>
    <row r="49" spans="1:11" ht="9.75" customHeight="1" x14ac:dyDescent="0.25">
      <c r="A49" s="42"/>
      <c r="B49" s="42"/>
      <c r="C49" s="42"/>
      <c r="D49" s="42"/>
      <c r="E49" s="150"/>
      <c r="F49" s="150"/>
      <c r="G49" s="150"/>
    </row>
    <row r="50" spans="1:11" ht="15.75" x14ac:dyDescent="0.25">
      <c r="A50" s="550" t="s">
        <v>279</v>
      </c>
      <c r="B50" s="550"/>
      <c r="C50" s="550"/>
      <c r="D50" s="550"/>
      <c r="E50" s="550"/>
      <c r="F50" s="550"/>
      <c r="G50" s="550"/>
    </row>
    <row r="51" spans="1:11" ht="15.75" x14ac:dyDescent="0.25">
      <c r="A51" s="16"/>
      <c r="B51" s="20"/>
      <c r="C51" s="20"/>
      <c r="D51" s="20"/>
      <c r="E51" s="20"/>
      <c r="F51" s="20"/>
      <c r="G51" s="20"/>
    </row>
    <row r="52" spans="1:11" ht="15.75" x14ac:dyDescent="0.25">
      <c r="A52" s="18" t="s">
        <v>17</v>
      </c>
      <c r="B52" s="18" t="s">
        <v>27</v>
      </c>
      <c r="C52" s="18" t="s">
        <v>28</v>
      </c>
      <c r="D52" s="18" t="s">
        <v>29</v>
      </c>
      <c r="E52" s="18" t="s">
        <v>22</v>
      </c>
      <c r="F52" s="18" t="s">
        <v>23</v>
      </c>
      <c r="G52" s="249" t="s">
        <v>360</v>
      </c>
    </row>
    <row r="53" spans="1:11" s="28" customFormat="1" ht="8.25" x14ac:dyDescent="0.15">
      <c r="A53" s="274">
        <v>1</v>
      </c>
      <c r="B53" s="274">
        <v>2</v>
      </c>
      <c r="C53" s="274">
        <v>3</v>
      </c>
      <c r="D53" s="274">
        <v>4</v>
      </c>
      <c r="E53" s="274">
        <v>5</v>
      </c>
      <c r="F53" s="274">
        <v>6</v>
      </c>
      <c r="G53" s="274">
        <v>7</v>
      </c>
    </row>
    <row r="54" spans="1:11" s="32" customFormat="1" ht="12.75" customHeight="1" x14ac:dyDescent="0.25">
      <c r="A54" s="52">
        <v>1</v>
      </c>
      <c r="B54" s="545" t="s">
        <v>325</v>
      </c>
      <c r="C54" s="546"/>
      <c r="D54" s="546"/>
      <c r="E54" s="546"/>
      <c r="F54" s="546"/>
      <c r="G54" s="547"/>
      <c r="I54" s="69"/>
      <c r="J54" s="70"/>
      <c r="K54" s="69"/>
    </row>
    <row r="55" spans="1:11" s="32" customFormat="1" ht="14.25" customHeight="1" x14ac:dyDescent="0.25">
      <c r="A55" s="96" t="s">
        <v>55</v>
      </c>
      <c r="B55" s="76" t="s">
        <v>30</v>
      </c>
      <c r="C55" s="76"/>
      <c r="D55" s="76" t="s">
        <v>178</v>
      </c>
      <c r="E55" s="76"/>
      <c r="F55" s="76"/>
      <c r="G55" s="57"/>
      <c r="I55" s="69"/>
      <c r="J55" s="70"/>
      <c r="K55" s="69"/>
    </row>
    <row r="56" spans="1:11" s="32" customFormat="1" ht="22.5" x14ac:dyDescent="0.25">
      <c r="A56" s="52"/>
      <c r="B56" s="55" t="s">
        <v>298</v>
      </c>
      <c r="C56" s="52" t="s">
        <v>57</v>
      </c>
      <c r="D56" s="55" t="s">
        <v>64</v>
      </c>
      <c r="E56" s="55">
        <v>34</v>
      </c>
      <c r="F56" s="90"/>
      <c r="G56" s="64">
        <f>E56+F56</f>
        <v>34</v>
      </c>
      <c r="I56" s="69"/>
      <c r="J56" s="70"/>
      <c r="K56" s="69"/>
    </row>
    <row r="57" spans="1:11" s="385" customFormat="1" ht="45" x14ac:dyDescent="0.25">
      <c r="A57" s="52"/>
      <c r="B57" s="77" t="s">
        <v>501</v>
      </c>
      <c r="C57" s="52" t="s">
        <v>73</v>
      </c>
      <c r="D57" s="77" t="s">
        <v>85</v>
      </c>
      <c r="E57" s="68">
        <v>360730</v>
      </c>
      <c r="F57" s="90"/>
      <c r="G57" s="64">
        <f>E57</f>
        <v>360730</v>
      </c>
      <c r="I57" s="69"/>
      <c r="J57" s="70"/>
      <c r="K57" s="69"/>
    </row>
    <row r="58" spans="1:11" s="385" customFormat="1" ht="33.75" x14ac:dyDescent="0.25">
      <c r="A58" s="52"/>
      <c r="B58" s="77" t="s">
        <v>464</v>
      </c>
      <c r="C58" s="52" t="s">
        <v>73</v>
      </c>
      <c r="D58" s="77" t="s">
        <v>85</v>
      </c>
      <c r="E58" s="68">
        <f>12727440+2800000</f>
        <v>15527440</v>
      </c>
      <c r="F58" s="90"/>
      <c r="G58" s="64">
        <f t="shared" ref="G58:G59" si="1">E58</f>
        <v>15527440</v>
      </c>
      <c r="I58" s="69"/>
      <c r="J58" s="70"/>
      <c r="K58" s="69"/>
    </row>
    <row r="59" spans="1:11" s="385" customFormat="1" ht="33.75" x14ac:dyDescent="0.25">
      <c r="A59" s="52"/>
      <c r="B59" s="77" t="s">
        <v>477</v>
      </c>
      <c r="C59" s="52" t="s">
        <v>73</v>
      </c>
      <c r="D59" s="77" t="s">
        <v>85</v>
      </c>
      <c r="E59" s="68">
        <f>E39-E57-E58</f>
        <v>484860</v>
      </c>
      <c r="F59" s="90"/>
      <c r="G59" s="64">
        <f t="shared" si="1"/>
        <v>484860</v>
      </c>
      <c r="I59" s="69"/>
      <c r="J59" s="70"/>
      <c r="K59" s="69"/>
    </row>
    <row r="60" spans="1:11" s="32" customFormat="1" ht="14.25" customHeight="1" x14ac:dyDescent="0.25">
      <c r="A60" s="96" t="s">
        <v>68</v>
      </c>
      <c r="B60" s="76" t="s">
        <v>31</v>
      </c>
      <c r="C60" s="76"/>
      <c r="D60" s="76"/>
      <c r="E60" s="67"/>
      <c r="F60" s="76"/>
      <c r="G60" s="62"/>
      <c r="I60" s="69"/>
      <c r="J60" s="70"/>
      <c r="K60" s="69"/>
    </row>
    <row r="61" spans="1:11" s="32" customFormat="1" ht="24" x14ac:dyDescent="0.25">
      <c r="A61" s="52"/>
      <c r="B61" s="159" t="s">
        <v>465</v>
      </c>
      <c r="C61" s="52" t="s">
        <v>57</v>
      </c>
      <c r="D61" s="55" t="s">
        <v>299</v>
      </c>
      <c r="E61" s="64">
        <v>4824</v>
      </c>
      <c r="F61" s="52"/>
      <c r="G61" s="64">
        <f t="shared" ref="G61:G75" si="2">E61+F61</f>
        <v>4824</v>
      </c>
      <c r="I61" s="69"/>
      <c r="J61" s="70"/>
      <c r="K61" s="69"/>
    </row>
    <row r="62" spans="1:11" s="32" customFormat="1" ht="24" x14ac:dyDescent="0.25">
      <c r="A62" s="52"/>
      <c r="B62" s="159" t="s">
        <v>300</v>
      </c>
      <c r="C62" s="52" t="s">
        <v>57</v>
      </c>
      <c r="D62" s="55" t="s">
        <v>299</v>
      </c>
      <c r="E62" s="485">
        <v>155</v>
      </c>
      <c r="F62" s="52"/>
      <c r="G62" s="64">
        <f t="shared" si="2"/>
        <v>155</v>
      </c>
      <c r="I62" s="69"/>
      <c r="J62" s="70"/>
      <c r="K62" s="69"/>
    </row>
    <row r="63" spans="1:11" s="385" customFormat="1" ht="24" x14ac:dyDescent="0.25">
      <c r="A63" s="52"/>
      <c r="B63" s="159" t="s">
        <v>466</v>
      </c>
      <c r="C63" s="52" t="s">
        <v>57</v>
      </c>
      <c r="D63" s="55" t="s">
        <v>299</v>
      </c>
      <c r="E63" s="485">
        <v>1823</v>
      </c>
      <c r="F63" s="52"/>
      <c r="G63" s="64">
        <f t="shared" si="2"/>
        <v>1823</v>
      </c>
      <c r="I63" s="69"/>
      <c r="J63" s="70"/>
      <c r="K63" s="69"/>
    </row>
    <row r="64" spans="1:11" s="385" customFormat="1" ht="36" x14ac:dyDescent="0.25">
      <c r="A64" s="52"/>
      <c r="B64" s="159" t="s">
        <v>467</v>
      </c>
      <c r="C64" s="52" t="s">
        <v>57</v>
      </c>
      <c r="D64" s="55" t="s">
        <v>299</v>
      </c>
      <c r="E64" s="485">
        <v>218</v>
      </c>
      <c r="F64" s="52"/>
      <c r="G64" s="64">
        <f t="shared" si="2"/>
        <v>218</v>
      </c>
      <c r="I64" s="69"/>
      <c r="J64" s="70"/>
      <c r="K64" s="69"/>
    </row>
    <row r="65" spans="1:11" s="385" customFormat="1" ht="51.75" customHeight="1" x14ac:dyDescent="0.25">
      <c r="A65" s="52"/>
      <c r="B65" s="159" t="s">
        <v>468</v>
      </c>
      <c r="C65" s="52" t="s">
        <v>57</v>
      </c>
      <c r="D65" s="55" t="s">
        <v>299</v>
      </c>
      <c r="E65" s="485">
        <v>218</v>
      </c>
      <c r="F65" s="52"/>
      <c r="G65" s="64">
        <f t="shared" si="2"/>
        <v>218</v>
      </c>
      <c r="I65" s="69"/>
      <c r="J65" s="70"/>
      <c r="K65" s="69"/>
    </row>
    <row r="66" spans="1:11" s="32" customFormat="1" ht="12.75" customHeight="1" x14ac:dyDescent="0.25">
      <c r="A66" s="96" t="s">
        <v>72</v>
      </c>
      <c r="B66" s="76" t="s">
        <v>32</v>
      </c>
      <c r="C66" s="52"/>
      <c r="D66" s="52"/>
      <c r="E66" s="57"/>
      <c r="F66" s="87"/>
      <c r="G66" s="62"/>
      <c r="H66" s="140"/>
      <c r="I66" s="69"/>
      <c r="J66" s="70"/>
      <c r="K66" s="69"/>
    </row>
    <row r="67" spans="1:11" s="32" customFormat="1" ht="36" x14ac:dyDescent="0.25">
      <c r="A67" s="52"/>
      <c r="B67" s="159" t="s">
        <v>301</v>
      </c>
      <c r="C67" s="52" t="s">
        <v>57</v>
      </c>
      <c r="D67" s="55" t="s">
        <v>219</v>
      </c>
      <c r="E67" s="58">
        <f>E61/E56</f>
        <v>141.88235294117646</v>
      </c>
      <c r="F67" s="91"/>
      <c r="G67" s="64">
        <f t="shared" si="2"/>
        <v>141.88235294117646</v>
      </c>
      <c r="I67" s="69"/>
      <c r="J67" s="70"/>
      <c r="K67" s="69"/>
    </row>
    <row r="68" spans="1:11" s="32" customFormat="1" ht="36" x14ac:dyDescent="0.25">
      <c r="A68" s="52"/>
      <c r="B68" s="159" t="s">
        <v>302</v>
      </c>
      <c r="C68" s="52" t="s">
        <v>57</v>
      </c>
      <c r="D68" s="55" t="s">
        <v>219</v>
      </c>
      <c r="E68" s="58">
        <f>E62/E56</f>
        <v>4.5588235294117645</v>
      </c>
      <c r="F68" s="91"/>
      <c r="G68" s="64">
        <f t="shared" si="2"/>
        <v>4.5588235294117645</v>
      </c>
      <c r="I68" s="69"/>
      <c r="J68" s="70"/>
      <c r="K68" s="69"/>
    </row>
    <row r="69" spans="1:11" s="385" customFormat="1" ht="36" x14ac:dyDescent="0.25">
      <c r="A69" s="52"/>
      <c r="B69" s="159" t="s">
        <v>469</v>
      </c>
      <c r="C69" s="52" t="s">
        <v>57</v>
      </c>
      <c r="D69" s="55" t="s">
        <v>219</v>
      </c>
      <c r="E69" s="58">
        <f>E63/E56</f>
        <v>53.617647058823529</v>
      </c>
      <c r="F69" s="91"/>
      <c r="G69" s="64">
        <f t="shared" si="2"/>
        <v>53.617647058823529</v>
      </c>
      <c r="I69" s="69"/>
      <c r="J69" s="70"/>
      <c r="K69" s="69"/>
    </row>
    <row r="70" spans="1:11" s="385" customFormat="1" ht="48" x14ac:dyDescent="0.25">
      <c r="A70" s="52"/>
      <c r="B70" s="159" t="s">
        <v>470</v>
      </c>
      <c r="C70" s="52" t="s">
        <v>471</v>
      </c>
      <c r="D70" s="55" t="s">
        <v>219</v>
      </c>
      <c r="E70" s="64">
        <f>E58/E56</f>
        <v>456689.4117647059</v>
      </c>
      <c r="F70" s="91"/>
      <c r="G70" s="64">
        <f t="shared" si="2"/>
        <v>456689.4117647059</v>
      </c>
      <c r="I70" s="69"/>
      <c r="J70" s="70"/>
      <c r="K70" s="69"/>
    </row>
    <row r="71" spans="1:11" s="385" customFormat="1" ht="48" x14ac:dyDescent="0.25">
      <c r="A71" s="52"/>
      <c r="B71" s="159" t="s">
        <v>472</v>
      </c>
      <c r="C71" s="52" t="s">
        <v>471</v>
      </c>
      <c r="D71" s="55" t="s">
        <v>219</v>
      </c>
      <c r="E71" s="64">
        <f>E57/E56</f>
        <v>10609.705882352941</v>
      </c>
      <c r="F71" s="91"/>
      <c r="G71" s="64">
        <f t="shared" si="2"/>
        <v>10609.705882352941</v>
      </c>
      <c r="I71" s="69"/>
      <c r="J71" s="70"/>
      <c r="K71" s="69"/>
    </row>
    <row r="72" spans="1:11" s="32" customFormat="1" ht="72" x14ac:dyDescent="0.25">
      <c r="A72" s="52"/>
      <c r="B72" s="159" t="s">
        <v>473</v>
      </c>
      <c r="C72" s="52" t="s">
        <v>471</v>
      </c>
      <c r="D72" s="55" t="s">
        <v>219</v>
      </c>
      <c r="E72" s="64">
        <f>E59/E56</f>
        <v>14260.588235294117</v>
      </c>
      <c r="F72" s="91"/>
      <c r="G72" s="64">
        <f t="shared" si="2"/>
        <v>14260.588235294117</v>
      </c>
      <c r="I72" s="69"/>
      <c r="J72" s="70"/>
      <c r="K72" s="69"/>
    </row>
    <row r="73" spans="1:11" s="32" customFormat="1" ht="12" customHeight="1" x14ac:dyDescent="0.25">
      <c r="A73" s="96" t="s">
        <v>77</v>
      </c>
      <c r="B73" s="160" t="s">
        <v>33</v>
      </c>
      <c r="C73" s="52"/>
      <c r="D73" s="52"/>
      <c r="E73" s="87"/>
      <c r="F73" s="138"/>
      <c r="G73" s="62"/>
      <c r="I73" s="69"/>
      <c r="J73" s="70"/>
      <c r="K73" s="69"/>
    </row>
    <row r="74" spans="1:11" s="32" customFormat="1" ht="50.25" customHeight="1" x14ac:dyDescent="0.25">
      <c r="A74" s="52"/>
      <c r="B74" s="159" t="s">
        <v>303</v>
      </c>
      <c r="C74" s="149" t="s">
        <v>90</v>
      </c>
      <c r="D74" s="55" t="s">
        <v>219</v>
      </c>
      <c r="E74" s="57">
        <v>100</v>
      </c>
      <c r="F74" s="60"/>
      <c r="G74" s="62">
        <f t="shared" si="2"/>
        <v>100</v>
      </c>
      <c r="I74" s="69"/>
      <c r="J74" s="70"/>
      <c r="K74" s="69"/>
    </row>
    <row r="75" spans="1:11" s="32" customFormat="1" ht="37.5" customHeight="1" x14ac:dyDescent="0.25">
      <c r="A75" s="52"/>
      <c r="B75" s="161" t="s">
        <v>304</v>
      </c>
      <c r="C75" s="149" t="s">
        <v>90</v>
      </c>
      <c r="D75" s="55" t="s">
        <v>219</v>
      </c>
      <c r="E75" s="57">
        <v>100</v>
      </c>
      <c r="F75" s="58"/>
      <c r="G75" s="62">
        <f t="shared" si="2"/>
        <v>100</v>
      </c>
      <c r="I75" s="556"/>
      <c r="J75" s="556"/>
      <c r="K75" s="556"/>
    </row>
    <row r="76" spans="1:11" s="32" customFormat="1" ht="13.5" hidden="1" customHeight="1" x14ac:dyDescent="0.25">
      <c r="A76" s="52">
        <v>2</v>
      </c>
      <c r="B76" s="540" t="s">
        <v>191</v>
      </c>
      <c r="C76" s="541"/>
      <c r="D76" s="541"/>
      <c r="E76" s="541"/>
      <c r="F76" s="541"/>
      <c r="G76" s="542"/>
      <c r="I76" s="69"/>
      <c r="J76" s="70"/>
      <c r="K76" s="69"/>
    </row>
    <row r="77" spans="1:11" s="32" customFormat="1" ht="14.25" hidden="1" customHeight="1" x14ac:dyDescent="0.25">
      <c r="A77" s="75" t="s">
        <v>80</v>
      </c>
      <c r="B77" s="76" t="s">
        <v>56</v>
      </c>
      <c r="C77" s="52"/>
      <c r="D77" s="52"/>
      <c r="E77" s="86"/>
      <c r="F77" s="86"/>
      <c r="G77" s="87"/>
      <c r="I77" s="69"/>
      <c r="J77" s="70"/>
      <c r="K77" s="69"/>
    </row>
    <row r="78" spans="1:11" s="32" customFormat="1" ht="22.5" hidden="1" x14ac:dyDescent="0.25">
      <c r="A78" s="52"/>
      <c r="B78" s="52" t="s">
        <v>81</v>
      </c>
      <c r="C78" s="52" t="s">
        <v>73</v>
      </c>
      <c r="D78" s="52" t="s">
        <v>124</v>
      </c>
      <c r="E78" s="87"/>
      <c r="F78" s="92">
        <f>F40</f>
        <v>0</v>
      </c>
      <c r="G78" s="95">
        <f>F78</f>
        <v>0</v>
      </c>
      <c r="I78" s="69"/>
      <c r="J78" s="70"/>
      <c r="K78" s="69"/>
    </row>
    <row r="79" spans="1:11" s="32" customFormat="1" ht="13.5" hidden="1" customHeight="1" x14ac:dyDescent="0.25">
      <c r="A79" s="75" t="s">
        <v>83</v>
      </c>
      <c r="B79" s="76" t="s">
        <v>31</v>
      </c>
      <c r="C79" s="52"/>
      <c r="D79" s="52"/>
      <c r="E79" s="88"/>
      <c r="F79" s="88"/>
      <c r="G79" s="87"/>
      <c r="I79" s="69"/>
      <c r="J79" s="70"/>
      <c r="K79" s="69"/>
    </row>
    <row r="80" spans="1:11" s="32" customFormat="1" ht="25.5" hidden="1" x14ac:dyDescent="0.25">
      <c r="A80" s="52"/>
      <c r="B80" s="52" t="s">
        <v>126</v>
      </c>
      <c r="C80" s="52" t="s">
        <v>57</v>
      </c>
      <c r="D80" s="52" t="s">
        <v>85</v>
      </c>
      <c r="E80" s="87"/>
      <c r="F80" s="482">
        <v>5</v>
      </c>
      <c r="G80" s="91">
        <f>F80</f>
        <v>5</v>
      </c>
      <c r="I80" s="69"/>
      <c r="J80" s="70"/>
      <c r="K80" s="69"/>
    </row>
    <row r="81" spans="1:11" s="32" customFormat="1" ht="13.5" hidden="1" customHeight="1" x14ac:dyDescent="0.25">
      <c r="A81" s="75" t="s">
        <v>86</v>
      </c>
      <c r="B81" s="76" t="s">
        <v>32</v>
      </c>
      <c r="C81" s="52"/>
      <c r="D81" s="52"/>
      <c r="E81" s="88"/>
      <c r="F81" s="88"/>
      <c r="G81" s="87"/>
      <c r="I81" s="69"/>
      <c r="J81" s="70"/>
      <c r="K81" s="69"/>
    </row>
    <row r="82" spans="1:11" s="32" customFormat="1" ht="25.5" hidden="1" x14ac:dyDescent="0.25">
      <c r="A82" s="52"/>
      <c r="B82" s="52" t="s">
        <v>128</v>
      </c>
      <c r="C82" s="52" t="s">
        <v>73</v>
      </c>
      <c r="D82" s="52" t="s">
        <v>74</v>
      </c>
      <c r="E82" s="87"/>
      <c r="F82" s="92">
        <f>F78/F80</f>
        <v>0</v>
      </c>
      <c r="G82" s="95">
        <f>F82</f>
        <v>0</v>
      </c>
      <c r="I82" s="69"/>
      <c r="J82" s="70"/>
      <c r="K82" s="69"/>
    </row>
    <row r="83" spans="1:11" s="32" customFormat="1" ht="13.5" hidden="1" customHeight="1" x14ac:dyDescent="0.25">
      <c r="A83" s="75" t="s">
        <v>88</v>
      </c>
      <c r="B83" s="76" t="s">
        <v>33</v>
      </c>
      <c r="C83" s="52"/>
      <c r="D83" s="52"/>
      <c r="E83" s="89"/>
      <c r="F83" s="89"/>
      <c r="G83" s="87"/>
      <c r="I83" s="69"/>
      <c r="J83" s="70"/>
      <c r="K83" s="69"/>
    </row>
    <row r="84" spans="1:11" s="32" customFormat="1" ht="25.5" hidden="1" x14ac:dyDescent="0.25">
      <c r="A84" s="52"/>
      <c r="B84" s="52" t="s">
        <v>130</v>
      </c>
      <c r="C84" s="52" t="s">
        <v>90</v>
      </c>
      <c r="D84" s="52" t="s">
        <v>74</v>
      </c>
      <c r="E84" s="87"/>
      <c r="F84" s="91">
        <v>100</v>
      </c>
      <c r="G84" s="90">
        <f>F84</f>
        <v>100</v>
      </c>
      <c r="I84" s="69"/>
      <c r="J84" s="70"/>
      <c r="K84" s="69"/>
    </row>
    <row r="85" spans="1:11" ht="15.75" x14ac:dyDescent="0.25">
      <c r="A85" s="17"/>
    </row>
    <row r="86" spans="1:11" ht="37.5" customHeight="1" x14ac:dyDescent="0.25">
      <c r="A86" s="558" t="s">
        <v>370</v>
      </c>
      <c r="B86" s="558"/>
      <c r="C86" s="558"/>
      <c r="D86" s="45"/>
      <c r="E86" s="23"/>
      <c r="F86" s="559" t="s">
        <v>386</v>
      </c>
      <c r="G86" s="559"/>
    </row>
    <row r="87" spans="1:11" s="28" customFormat="1" ht="8.25" x14ac:dyDescent="0.15">
      <c r="A87" s="46"/>
      <c r="B87" s="47"/>
      <c r="D87" s="48" t="s">
        <v>34</v>
      </c>
      <c r="F87" s="560" t="s">
        <v>35</v>
      </c>
      <c r="G87" s="560"/>
    </row>
    <row r="88" spans="1:11" ht="15.75" x14ac:dyDescent="0.25">
      <c r="A88" s="557" t="s">
        <v>36</v>
      </c>
      <c r="B88" s="557"/>
      <c r="C88" s="16"/>
      <c r="D88" s="16"/>
    </row>
    <row r="89" spans="1:11" ht="10.5" customHeight="1" x14ac:dyDescent="0.25">
      <c r="A89" s="20"/>
      <c r="B89" s="20"/>
      <c r="C89" s="16"/>
      <c r="D89" s="16"/>
    </row>
    <row r="90" spans="1:11" ht="46.5" customHeight="1" x14ac:dyDescent="0.25">
      <c r="A90" s="558" t="s">
        <v>414</v>
      </c>
      <c r="B90" s="558"/>
      <c r="C90" s="558"/>
      <c r="D90" s="22"/>
      <c r="E90" s="23"/>
      <c r="F90" s="559" t="s">
        <v>54</v>
      </c>
      <c r="G90" s="559"/>
    </row>
    <row r="91" spans="1:11" s="28" customFormat="1" ht="8.25" x14ac:dyDescent="0.15">
      <c r="A91" s="49"/>
      <c r="B91" s="47"/>
      <c r="C91" s="47"/>
      <c r="D91" s="48" t="s">
        <v>34</v>
      </c>
      <c r="F91" s="560" t="s">
        <v>35</v>
      </c>
      <c r="G91" s="560"/>
    </row>
    <row r="92" spans="1:11" x14ac:dyDescent="0.25">
      <c r="A92" s="548" t="s">
        <v>37</v>
      </c>
      <c r="B92" s="548"/>
    </row>
    <row r="93" spans="1:11" x14ac:dyDescent="0.25">
      <c r="A93" s="549" t="s">
        <v>689</v>
      </c>
      <c r="B93" s="549"/>
    </row>
    <row r="94" spans="1:11" x14ac:dyDescent="0.25">
      <c r="A94" s="544" t="s">
        <v>38</v>
      </c>
      <c r="B94" s="544"/>
    </row>
  </sheetData>
  <mergeCells count="62">
    <mergeCell ref="A10:G10"/>
    <mergeCell ref="A9:G9"/>
    <mergeCell ref="F1:G2"/>
    <mergeCell ref="E4:G4"/>
    <mergeCell ref="E5:G5"/>
    <mergeCell ref="E6:G6"/>
    <mergeCell ref="E7:G7"/>
    <mergeCell ref="E16:F16"/>
    <mergeCell ref="K16:M16"/>
    <mergeCell ref="N16:O16"/>
    <mergeCell ref="C12:F12"/>
    <mergeCell ref="L12:M12"/>
    <mergeCell ref="O12:P12"/>
    <mergeCell ref="D13:E13"/>
    <mergeCell ref="I13:K13"/>
    <mergeCell ref="L13:M13"/>
    <mergeCell ref="O13:P13"/>
    <mergeCell ref="C14:F14"/>
    <mergeCell ref="D15:E15"/>
    <mergeCell ref="I15:K15"/>
    <mergeCell ref="L15:M15"/>
    <mergeCell ref="O15:P15"/>
    <mergeCell ref="E17:F17"/>
    <mergeCell ref="K17:L17"/>
    <mergeCell ref="M17:O17"/>
    <mergeCell ref="A19:G19"/>
    <mergeCell ref="A21:C21"/>
    <mergeCell ref="D21:G21"/>
    <mergeCell ref="A29:G29"/>
    <mergeCell ref="B31:G31"/>
    <mergeCell ref="B32:G32"/>
    <mergeCell ref="A35:G35"/>
    <mergeCell ref="B37:D37"/>
    <mergeCell ref="A22:G22"/>
    <mergeCell ref="B24:G24"/>
    <mergeCell ref="B25:G25"/>
    <mergeCell ref="A27:C27"/>
    <mergeCell ref="D27:G27"/>
    <mergeCell ref="I75:K75"/>
    <mergeCell ref="A88:B88"/>
    <mergeCell ref="A90:C90"/>
    <mergeCell ref="F90:G90"/>
    <mergeCell ref="F91:G91"/>
    <mergeCell ref="A86:C86"/>
    <mergeCell ref="F86:G86"/>
    <mergeCell ref="F87:G87"/>
    <mergeCell ref="B40:D40"/>
    <mergeCell ref="B76:G76"/>
    <mergeCell ref="B33:G33"/>
    <mergeCell ref="A94:B94"/>
    <mergeCell ref="B54:G54"/>
    <mergeCell ref="A92:B92"/>
    <mergeCell ref="A93:B93"/>
    <mergeCell ref="A50:G50"/>
    <mergeCell ref="A41:D41"/>
    <mergeCell ref="A43:G43"/>
    <mergeCell ref="B45:D45"/>
    <mergeCell ref="B46:D46"/>
    <mergeCell ref="B47:D47"/>
    <mergeCell ref="A48:D48"/>
    <mergeCell ref="B39:D39"/>
    <mergeCell ref="B38:D38"/>
  </mergeCells>
  <pageMargins left="0.39370078740157483" right="0.39370078740157483" top="0.39370078740157483" bottom="0.39370078740157483" header="0" footer="0"/>
  <pageSetup paperSize="9" fitToHeight="4" orientation="landscape" horizontalDpi="300" verticalDpi="300" r:id="rId1"/>
  <rowBreaks count="1" manualBreakCount="1">
    <brk id="25" max="6"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0"/>
  <sheetViews>
    <sheetView view="pageBreakPreview" zoomScaleSheetLayoutView="100" workbookViewId="0">
      <selection activeCell="A7" sqref="A7:XFD7"/>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8" width="50" style="1" bestFit="1" customWidth="1"/>
    <col min="9" max="9" width="12.140625" style="1" customWidth="1"/>
    <col min="10"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632" t="s">
        <v>311</v>
      </c>
      <c r="J13" s="632"/>
      <c r="K13" s="632"/>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57.75" customHeight="1" x14ac:dyDescent="0.25">
      <c r="A16" s="11" t="s">
        <v>11</v>
      </c>
      <c r="B16" s="37" t="s">
        <v>174</v>
      </c>
      <c r="C16" s="37" t="s">
        <v>175</v>
      </c>
      <c r="D16" s="37" t="s">
        <v>173</v>
      </c>
      <c r="E16" s="591" t="s">
        <v>172</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88" t="s">
        <v>774</v>
      </c>
      <c r="B18" s="588"/>
      <c r="C18" s="588"/>
      <c r="D18" s="588"/>
      <c r="E18" s="588"/>
      <c r="F18" s="588"/>
      <c r="G18" s="588"/>
    </row>
    <row r="19" spans="1:16" ht="179.25" customHeight="1" x14ac:dyDescent="0.25">
      <c r="A19" s="567" t="s">
        <v>45</v>
      </c>
      <c r="B19" s="567"/>
      <c r="C19" s="567"/>
      <c r="D19" s="631" t="s">
        <v>735</v>
      </c>
      <c r="E19" s="631"/>
      <c r="F19" s="631"/>
      <c r="G19" s="631"/>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176</v>
      </c>
      <c r="C22" s="543"/>
      <c r="D22" s="543"/>
      <c r="E22" s="543"/>
      <c r="F22" s="543"/>
      <c r="G22" s="543"/>
    </row>
    <row r="23" spans="1:16" x14ac:dyDescent="0.25">
      <c r="A23" s="40">
        <v>2</v>
      </c>
      <c r="B23" s="543" t="s">
        <v>177</v>
      </c>
      <c r="C23" s="543"/>
      <c r="D23" s="543"/>
      <c r="E23" s="543"/>
      <c r="F23" s="543"/>
      <c r="G23" s="543"/>
    </row>
    <row r="24" spans="1:16" x14ac:dyDescent="0.25">
      <c r="A24" s="71"/>
      <c r="B24" s="71"/>
      <c r="C24" s="71"/>
      <c r="D24" s="72"/>
      <c r="E24" s="72"/>
      <c r="F24" s="72"/>
      <c r="G24" s="72"/>
    </row>
    <row r="25" spans="1:16" ht="45.75" customHeight="1" x14ac:dyDescent="0.25">
      <c r="A25" s="562" t="s">
        <v>50</v>
      </c>
      <c r="B25" s="562"/>
      <c r="C25" s="562"/>
      <c r="D25" s="615" t="s">
        <v>560</v>
      </c>
      <c r="E25" s="615"/>
      <c r="F25" s="615"/>
      <c r="G25" s="615"/>
    </row>
    <row r="26" spans="1:16" ht="15.75" x14ac:dyDescent="0.25">
      <c r="A26" s="73"/>
      <c r="B26" s="73"/>
      <c r="C26" s="73"/>
      <c r="D26" s="15"/>
      <c r="E26" s="15"/>
      <c r="F26" s="15"/>
      <c r="G26" s="15"/>
    </row>
    <row r="27" spans="1:16" ht="15.75" customHeight="1" x14ac:dyDescent="0.25">
      <c r="A27" s="550" t="s">
        <v>49</v>
      </c>
      <c r="B27" s="550"/>
      <c r="C27" s="550"/>
      <c r="D27" s="550"/>
      <c r="E27" s="550"/>
      <c r="F27" s="550"/>
      <c r="G27" s="550"/>
    </row>
    <row r="28" spans="1:16" ht="15.75" customHeight="1" x14ac:dyDescent="0.25">
      <c r="A28" s="39"/>
      <c r="B28" s="39"/>
      <c r="C28" s="39"/>
      <c r="D28" s="39"/>
      <c r="E28" s="39"/>
      <c r="F28" s="39"/>
      <c r="G28" s="39"/>
    </row>
    <row r="29" spans="1:16" ht="15.75" x14ac:dyDescent="0.25">
      <c r="A29" s="18" t="s">
        <v>17</v>
      </c>
      <c r="B29" s="551" t="s">
        <v>19</v>
      </c>
      <c r="C29" s="551"/>
      <c r="D29" s="551"/>
      <c r="E29" s="551"/>
      <c r="F29" s="551"/>
      <c r="G29" s="551"/>
    </row>
    <row r="30" spans="1:16" ht="36" customHeight="1" x14ac:dyDescent="0.25">
      <c r="A30" s="18">
        <v>1</v>
      </c>
      <c r="B30" s="551" t="s">
        <v>561</v>
      </c>
      <c r="C30" s="551"/>
      <c r="D30" s="551"/>
      <c r="E30" s="551"/>
      <c r="F30" s="551"/>
      <c r="G30" s="551"/>
    </row>
    <row r="31" spans="1:16" ht="15.75" x14ac:dyDescent="0.25">
      <c r="A31" s="18">
        <v>2</v>
      </c>
      <c r="B31" s="551" t="s">
        <v>101</v>
      </c>
      <c r="C31" s="551"/>
      <c r="D31" s="551"/>
      <c r="E31" s="551"/>
      <c r="F31" s="551"/>
      <c r="G31" s="551"/>
    </row>
    <row r="32" spans="1:16" ht="15.75" hidden="1" x14ac:dyDescent="0.25">
      <c r="A32" s="214">
        <v>3</v>
      </c>
      <c r="B32" s="551" t="s">
        <v>51</v>
      </c>
      <c r="C32" s="551"/>
      <c r="D32" s="551"/>
      <c r="E32" s="551"/>
      <c r="F32" s="551"/>
      <c r="G32" s="551"/>
    </row>
    <row r="33" spans="1:7" ht="15.75" x14ac:dyDescent="0.25">
      <c r="A33" s="564" t="s">
        <v>52</v>
      </c>
      <c r="B33" s="564"/>
      <c r="C33" s="564"/>
      <c r="D33" s="564"/>
      <c r="E33" s="564"/>
      <c r="F33" s="564"/>
      <c r="G33" s="564"/>
    </row>
    <row r="34" spans="1:7" ht="15.75" x14ac:dyDescent="0.25">
      <c r="A34" s="17"/>
      <c r="G34" s="44" t="s">
        <v>21</v>
      </c>
    </row>
    <row r="35" spans="1:7" ht="15.75" x14ac:dyDescent="0.25">
      <c r="A35" s="18" t="s">
        <v>17</v>
      </c>
      <c r="B35" s="551" t="s">
        <v>20</v>
      </c>
      <c r="C35" s="551"/>
      <c r="D35" s="551"/>
      <c r="E35" s="18" t="s">
        <v>22</v>
      </c>
      <c r="F35" s="18" t="s">
        <v>23</v>
      </c>
      <c r="G35" s="18" t="s">
        <v>24</v>
      </c>
    </row>
    <row r="36" spans="1:7" s="195" customFormat="1" ht="11.25" x14ac:dyDescent="0.2">
      <c r="A36" s="299">
        <v>1</v>
      </c>
      <c r="B36" s="598">
        <v>2</v>
      </c>
      <c r="C36" s="598"/>
      <c r="D36" s="598"/>
      <c r="E36" s="299">
        <v>3</v>
      </c>
      <c r="F36" s="299">
        <v>4</v>
      </c>
      <c r="G36" s="299">
        <v>5</v>
      </c>
    </row>
    <row r="37" spans="1:7" s="50" customFormat="1" ht="51" customHeight="1" x14ac:dyDescent="0.2">
      <c r="A37" s="40">
        <v>1</v>
      </c>
      <c r="B37" s="543" t="s">
        <v>561</v>
      </c>
      <c r="C37" s="543"/>
      <c r="D37" s="543"/>
      <c r="E37" s="175">
        <f>121994580+101048.4+88677.67</f>
        <v>122184306.07000001</v>
      </c>
      <c r="F37" s="175">
        <v>16449200</v>
      </c>
      <c r="G37" s="51">
        <f>E37+F37</f>
        <v>138633506.06999999</v>
      </c>
    </row>
    <row r="38" spans="1:7" s="50" customFormat="1" ht="12.75" x14ac:dyDescent="0.2">
      <c r="A38" s="40">
        <v>2</v>
      </c>
      <c r="B38" s="543" t="s">
        <v>101</v>
      </c>
      <c r="C38" s="543"/>
      <c r="D38" s="543"/>
      <c r="E38" s="175">
        <v>0</v>
      </c>
      <c r="F38" s="175">
        <v>50000</v>
      </c>
      <c r="G38" s="51">
        <f>E38+F38</f>
        <v>50000</v>
      </c>
    </row>
    <row r="39" spans="1:7" s="50" customFormat="1" ht="12.75" hidden="1" x14ac:dyDescent="0.2">
      <c r="A39" s="225">
        <v>3</v>
      </c>
      <c r="B39" s="543" t="s">
        <v>51</v>
      </c>
      <c r="C39" s="543"/>
      <c r="D39" s="543"/>
      <c r="E39" s="175">
        <v>0</v>
      </c>
      <c r="F39" s="175">
        <v>0</v>
      </c>
      <c r="G39" s="51">
        <f>E39+F39</f>
        <v>0</v>
      </c>
    </row>
    <row r="40" spans="1:7" ht="15.75" customHeight="1" x14ac:dyDescent="0.25">
      <c r="A40" s="551" t="s">
        <v>24</v>
      </c>
      <c r="B40" s="551"/>
      <c r="C40" s="551"/>
      <c r="D40" s="551"/>
      <c r="E40" s="176">
        <f>SUM(E37:E39)</f>
        <v>122184306.07000001</v>
      </c>
      <c r="F40" s="176">
        <f>SUM(F37:F39)</f>
        <v>16499200</v>
      </c>
      <c r="G40" s="74">
        <f>SUM(G37:G39)</f>
        <v>138683506.06999999</v>
      </c>
    </row>
    <row r="41" spans="1:7" ht="15.75" customHeight="1" x14ac:dyDescent="0.25">
      <c r="A41" s="42"/>
      <c r="B41" s="42"/>
      <c r="C41" s="42"/>
      <c r="D41" s="42"/>
      <c r="E41" s="42"/>
      <c r="F41" s="42"/>
      <c r="G41" s="42"/>
    </row>
    <row r="42" spans="1:7" ht="15.75" customHeight="1" x14ac:dyDescent="0.25">
      <c r="A42" s="550" t="s">
        <v>53</v>
      </c>
      <c r="B42" s="550"/>
      <c r="C42" s="550"/>
      <c r="D42" s="550"/>
      <c r="E42" s="550"/>
      <c r="F42" s="550"/>
      <c r="G42" s="550"/>
    </row>
    <row r="43" spans="1:7" ht="15.75" x14ac:dyDescent="0.25">
      <c r="A43" s="17"/>
      <c r="G43" s="43" t="s">
        <v>25</v>
      </c>
    </row>
    <row r="44" spans="1:7" ht="15.75" x14ac:dyDescent="0.25">
      <c r="A44" s="18" t="s">
        <v>17</v>
      </c>
      <c r="B44" s="581" t="s">
        <v>26</v>
      </c>
      <c r="C44" s="582"/>
      <c r="D44" s="583"/>
      <c r="E44" s="18" t="s">
        <v>22</v>
      </c>
      <c r="F44" s="18" t="s">
        <v>23</v>
      </c>
      <c r="G44" s="18" t="s">
        <v>24</v>
      </c>
    </row>
    <row r="45" spans="1:7" s="195" customFormat="1" ht="11.25" x14ac:dyDescent="0.2">
      <c r="A45" s="299">
        <v>1</v>
      </c>
      <c r="B45" s="595">
        <v>2</v>
      </c>
      <c r="C45" s="596"/>
      <c r="D45" s="597"/>
      <c r="E45" s="299">
        <v>3</v>
      </c>
      <c r="F45" s="299">
        <v>4</v>
      </c>
      <c r="G45" s="299">
        <v>5</v>
      </c>
    </row>
    <row r="46" spans="1:7" ht="24.75" customHeight="1" x14ac:dyDescent="0.25">
      <c r="A46" s="40">
        <v>1</v>
      </c>
      <c r="B46" s="537" t="s">
        <v>699</v>
      </c>
      <c r="C46" s="538"/>
      <c r="D46" s="539"/>
      <c r="E46" s="175">
        <v>1212120</v>
      </c>
      <c r="F46" s="51">
        <v>0</v>
      </c>
      <c r="G46" s="51">
        <f>E46+F46</f>
        <v>1212120</v>
      </c>
    </row>
    <row r="47" spans="1:7" ht="15.75" customHeight="1" x14ac:dyDescent="0.25">
      <c r="A47" s="581" t="s">
        <v>24</v>
      </c>
      <c r="B47" s="582"/>
      <c r="C47" s="582"/>
      <c r="D47" s="583"/>
      <c r="E47" s="51">
        <f>SUM(E46:E46)</f>
        <v>1212120</v>
      </c>
      <c r="F47" s="51">
        <f>SUM(F46:F46)</f>
        <v>0</v>
      </c>
      <c r="G47" s="51">
        <f>SUM(G46:G46)</f>
        <v>1212120</v>
      </c>
    </row>
    <row r="48" spans="1:7" ht="15.75" customHeight="1" x14ac:dyDescent="0.25">
      <c r="A48" s="550" t="s">
        <v>279</v>
      </c>
      <c r="B48" s="550"/>
      <c r="C48" s="550"/>
      <c r="D48" s="550"/>
      <c r="E48" s="550"/>
      <c r="F48" s="550"/>
      <c r="G48" s="550"/>
    </row>
    <row r="49" spans="1:11" ht="15.75" x14ac:dyDescent="0.25">
      <c r="A49" s="17"/>
    </row>
    <row r="50" spans="1:11" ht="15.75" x14ac:dyDescent="0.25">
      <c r="A50" s="18" t="s">
        <v>17</v>
      </c>
      <c r="B50" s="18" t="s">
        <v>27</v>
      </c>
      <c r="C50" s="18" t="s">
        <v>28</v>
      </c>
      <c r="D50" s="18" t="s">
        <v>29</v>
      </c>
      <c r="E50" s="18" t="s">
        <v>22</v>
      </c>
      <c r="F50" s="18" t="s">
        <v>23</v>
      </c>
      <c r="G50" s="18" t="s">
        <v>24</v>
      </c>
    </row>
    <row r="51" spans="1:11" s="195" customFormat="1" ht="11.25" x14ac:dyDescent="0.2">
      <c r="A51" s="217">
        <v>1</v>
      </c>
      <c r="B51" s="217">
        <v>2</v>
      </c>
      <c r="C51" s="217">
        <v>3</v>
      </c>
      <c r="D51" s="217">
        <v>4</v>
      </c>
      <c r="E51" s="217">
        <v>5</v>
      </c>
      <c r="F51" s="217">
        <v>6</v>
      </c>
      <c r="G51" s="217">
        <v>7</v>
      </c>
    </row>
    <row r="52" spans="1:11" s="32" customFormat="1" ht="29.25" customHeight="1" x14ac:dyDescent="0.25">
      <c r="A52" s="55">
        <v>1</v>
      </c>
      <c r="B52" s="545" t="s">
        <v>562</v>
      </c>
      <c r="C52" s="546"/>
      <c r="D52" s="546"/>
      <c r="E52" s="546"/>
      <c r="F52" s="546"/>
      <c r="G52" s="547"/>
      <c r="I52" s="69"/>
      <c r="J52" s="70"/>
      <c r="K52" s="69"/>
    </row>
    <row r="53" spans="1:11" s="32" customFormat="1" ht="13.5" customHeight="1" x14ac:dyDescent="0.25">
      <c r="A53" s="53" t="s">
        <v>55</v>
      </c>
      <c r="B53" s="54" t="s">
        <v>30</v>
      </c>
      <c r="C53" s="54"/>
      <c r="D53" s="54" t="s">
        <v>178</v>
      </c>
      <c r="E53" s="54"/>
      <c r="F53" s="54"/>
      <c r="G53" s="57"/>
      <c r="I53" s="69"/>
      <c r="J53" s="70"/>
      <c r="K53" s="69"/>
    </row>
    <row r="54" spans="1:11" s="32" customFormat="1" ht="15.75" customHeight="1" x14ac:dyDescent="0.25">
      <c r="A54" s="55"/>
      <c r="B54" s="55" t="s">
        <v>137</v>
      </c>
      <c r="C54" s="55" t="s">
        <v>57</v>
      </c>
      <c r="D54" s="55" t="s">
        <v>179</v>
      </c>
      <c r="E54" s="55">
        <v>9</v>
      </c>
      <c r="F54" s="387"/>
      <c r="G54" s="57">
        <v>9</v>
      </c>
      <c r="I54" s="69"/>
      <c r="J54" s="70"/>
      <c r="K54" s="69"/>
    </row>
    <row r="55" spans="1:11" s="32" customFormat="1" ht="17.25" customHeight="1" x14ac:dyDescent="0.25">
      <c r="A55" s="55"/>
      <c r="B55" s="55" t="s">
        <v>59</v>
      </c>
      <c r="C55" s="55" t="s">
        <v>57</v>
      </c>
      <c r="D55" s="55" t="s">
        <v>166</v>
      </c>
      <c r="E55" s="487">
        <v>132</v>
      </c>
      <c r="F55" s="487">
        <v>1</v>
      </c>
      <c r="G55" s="57">
        <f>E55+F55</f>
        <v>133</v>
      </c>
      <c r="I55" s="69"/>
      <c r="J55" s="70"/>
      <c r="K55" s="69"/>
    </row>
    <row r="56" spans="1:11" s="32" customFormat="1" ht="36" x14ac:dyDescent="0.25">
      <c r="A56" s="55"/>
      <c r="B56" s="55" t="s">
        <v>180</v>
      </c>
      <c r="C56" s="55" t="s">
        <v>61</v>
      </c>
      <c r="D56" s="55" t="s">
        <v>64</v>
      </c>
      <c r="E56" s="60">
        <f>72.46+149.5</f>
        <v>221.95999999999998</v>
      </c>
      <c r="F56" s="60">
        <v>3.14</v>
      </c>
      <c r="G56" s="57">
        <f t="shared" ref="G56:G68" si="0">E56+F56</f>
        <v>225.09999999999997</v>
      </c>
      <c r="I56" s="69"/>
      <c r="J56" s="70"/>
      <c r="K56" s="69"/>
    </row>
    <row r="57" spans="1:11" s="32" customFormat="1" ht="72" x14ac:dyDescent="0.25">
      <c r="A57" s="55"/>
      <c r="B57" s="55" t="s">
        <v>63</v>
      </c>
      <c r="C57" s="55" t="s">
        <v>61</v>
      </c>
      <c r="D57" s="55" t="s">
        <v>64</v>
      </c>
      <c r="E57" s="60">
        <v>88.24</v>
      </c>
      <c r="F57" s="60">
        <v>0</v>
      </c>
      <c r="G57" s="57">
        <f t="shared" si="0"/>
        <v>88.24</v>
      </c>
      <c r="I57" s="69"/>
      <c r="J57" s="70"/>
      <c r="K57" s="69"/>
    </row>
    <row r="58" spans="1:11" s="32" customFormat="1" ht="36" x14ac:dyDescent="0.25">
      <c r="A58" s="55"/>
      <c r="B58" s="55" t="s">
        <v>65</v>
      </c>
      <c r="C58" s="55" t="s">
        <v>61</v>
      </c>
      <c r="D58" s="55" t="s">
        <v>64</v>
      </c>
      <c r="E58" s="60">
        <f>8+9+114</f>
        <v>131</v>
      </c>
      <c r="F58" s="60">
        <v>4.5</v>
      </c>
      <c r="G58" s="57">
        <f t="shared" si="0"/>
        <v>135.5</v>
      </c>
      <c r="I58" s="69"/>
      <c r="J58" s="70"/>
      <c r="K58" s="69"/>
    </row>
    <row r="59" spans="1:11" s="32" customFormat="1" ht="36" x14ac:dyDescent="0.25">
      <c r="A59" s="55"/>
      <c r="B59" s="55" t="s">
        <v>66</v>
      </c>
      <c r="C59" s="55" t="s">
        <v>61</v>
      </c>
      <c r="D59" s="55" t="s">
        <v>64</v>
      </c>
      <c r="E59" s="60">
        <v>209</v>
      </c>
      <c r="F59" s="60">
        <v>0</v>
      </c>
      <c r="G59" s="57">
        <f t="shared" si="0"/>
        <v>209</v>
      </c>
      <c r="H59" s="630"/>
      <c r="I59" s="69"/>
      <c r="J59" s="70"/>
      <c r="K59" s="69"/>
    </row>
    <row r="60" spans="1:11" s="32" customFormat="1" ht="15" customHeight="1" x14ac:dyDescent="0.25">
      <c r="A60" s="55"/>
      <c r="B60" s="55" t="s">
        <v>67</v>
      </c>
      <c r="C60" s="55" t="s">
        <v>61</v>
      </c>
      <c r="D60" s="55" t="s">
        <v>64</v>
      </c>
      <c r="E60" s="60">
        <f>SUM(E56:E59)</f>
        <v>650.20000000000005</v>
      </c>
      <c r="F60" s="60">
        <f>SUM(F56:F59)</f>
        <v>7.6400000000000006</v>
      </c>
      <c r="G60" s="57">
        <f t="shared" si="0"/>
        <v>657.84</v>
      </c>
      <c r="H60" s="630"/>
      <c r="I60" s="69"/>
      <c r="J60" s="70"/>
      <c r="K60" s="69"/>
    </row>
    <row r="61" spans="1:11" s="32" customFormat="1" ht="11.25" customHeight="1" x14ac:dyDescent="0.25">
      <c r="A61" s="53" t="s">
        <v>68</v>
      </c>
      <c r="B61" s="54" t="s">
        <v>31</v>
      </c>
      <c r="C61" s="54"/>
      <c r="D61" s="54" t="s">
        <v>178</v>
      </c>
      <c r="E61" s="223"/>
      <c r="F61" s="223"/>
      <c r="G61" s="57"/>
      <c r="H61" s="142"/>
      <c r="I61" s="69"/>
      <c r="J61" s="70"/>
      <c r="K61" s="69"/>
    </row>
    <row r="62" spans="1:11" s="32" customFormat="1" ht="17.25" customHeight="1" x14ac:dyDescent="0.25">
      <c r="A62" s="55"/>
      <c r="B62" s="55" t="s">
        <v>181</v>
      </c>
      <c r="C62" s="55" t="s">
        <v>70</v>
      </c>
      <c r="D62" s="55" t="s">
        <v>166</v>
      </c>
      <c r="E62" s="487">
        <v>2082</v>
      </c>
      <c r="F62" s="487">
        <v>25</v>
      </c>
      <c r="G62" s="57">
        <f t="shared" si="0"/>
        <v>2107</v>
      </c>
      <c r="I62" s="69"/>
      <c r="J62" s="70"/>
      <c r="K62" s="69"/>
    </row>
    <row r="63" spans="1:11" s="32" customFormat="1" ht="48" x14ac:dyDescent="0.25">
      <c r="A63" s="55"/>
      <c r="B63" s="55" t="s">
        <v>182</v>
      </c>
      <c r="C63" s="55" t="s">
        <v>70</v>
      </c>
      <c r="D63" s="55" t="s">
        <v>166</v>
      </c>
      <c r="E63" s="487">
        <v>40</v>
      </c>
      <c r="F63" s="487">
        <v>0</v>
      </c>
      <c r="G63" s="57">
        <f t="shared" si="0"/>
        <v>40</v>
      </c>
      <c r="I63" s="69"/>
      <c r="J63" s="70"/>
      <c r="K63" s="69"/>
    </row>
    <row r="64" spans="1:11" s="32" customFormat="1" ht="36" x14ac:dyDescent="0.25">
      <c r="A64" s="55"/>
      <c r="B64" s="55" t="s">
        <v>183</v>
      </c>
      <c r="C64" s="55" t="s">
        <v>70</v>
      </c>
      <c r="D64" s="55" t="s">
        <v>166</v>
      </c>
      <c r="E64" s="487">
        <v>58</v>
      </c>
      <c r="F64" s="487">
        <v>0</v>
      </c>
      <c r="G64" s="57">
        <f t="shared" si="0"/>
        <v>58</v>
      </c>
      <c r="I64" s="69"/>
      <c r="J64" s="70"/>
      <c r="K64" s="69"/>
    </row>
    <row r="65" spans="1:13" s="32" customFormat="1" ht="84" x14ac:dyDescent="0.25">
      <c r="A65" s="55"/>
      <c r="B65" s="55" t="s">
        <v>184</v>
      </c>
      <c r="C65" s="55" t="s">
        <v>70</v>
      </c>
      <c r="D65" s="55" t="s">
        <v>166</v>
      </c>
      <c r="E65" s="487">
        <v>38</v>
      </c>
      <c r="F65" s="487">
        <v>0</v>
      </c>
      <c r="G65" s="57">
        <f t="shared" si="0"/>
        <v>38</v>
      </c>
      <c r="I65" s="69"/>
      <c r="J65" s="70"/>
      <c r="K65" s="69"/>
    </row>
    <row r="66" spans="1:13" s="32" customFormat="1" ht="84" x14ac:dyDescent="0.25">
      <c r="A66" s="55"/>
      <c r="B66" s="55" t="s">
        <v>185</v>
      </c>
      <c r="C66" s="55" t="s">
        <v>70</v>
      </c>
      <c r="D66" s="55" t="s">
        <v>166</v>
      </c>
      <c r="E66" s="487">
        <v>38</v>
      </c>
      <c r="F66" s="487">
        <v>0</v>
      </c>
      <c r="G66" s="57">
        <f t="shared" si="0"/>
        <v>38</v>
      </c>
      <c r="I66" s="69"/>
      <c r="J66" s="70"/>
      <c r="K66" s="69"/>
    </row>
    <row r="67" spans="1:13" s="32" customFormat="1" ht="15" customHeight="1" x14ac:dyDescent="0.25">
      <c r="A67" s="55"/>
      <c r="B67" s="55" t="s">
        <v>186</v>
      </c>
      <c r="C67" s="55" t="s">
        <v>70</v>
      </c>
      <c r="D67" s="55" t="s">
        <v>166</v>
      </c>
      <c r="E67" s="487">
        <v>678</v>
      </c>
      <c r="F67" s="487">
        <v>25</v>
      </c>
      <c r="G67" s="57">
        <f t="shared" si="0"/>
        <v>703</v>
      </c>
      <c r="H67" s="140"/>
      <c r="I67" s="69"/>
      <c r="J67" s="70"/>
      <c r="K67" s="69"/>
    </row>
    <row r="68" spans="1:13" s="32" customFormat="1" ht="27" customHeight="1" x14ac:dyDescent="0.25">
      <c r="A68" s="55"/>
      <c r="B68" s="55" t="s">
        <v>187</v>
      </c>
      <c r="C68" s="55" t="s">
        <v>70</v>
      </c>
      <c r="D68" s="55" t="s">
        <v>166</v>
      </c>
      <c r="E68" s="487">
        <v>678</v>
      </c>
      <c r="F68" s="487">
        <v>25</v>
      </c>
      <c r="G68" s="300">
        <f t="shared" si="0"/>
        <v>703</v>
      </c>
      <c r="I68" s="69"/>
      <c r="J68" s="70"/>
      <c r="K68" s="69"/>
    </row>
    <row r="69" spans="1:13" s="32" customFormat="1" ht="22.5" x14ac:dyDescent="0.25">
      <c r="A69" s="53" t="s">
        <v>72</v>
      </c>
      <c r="B69" s="54" t="s">
        <v>32</v>
      </c>
      <c r="C69" s="54"/>
      <c r="D69" s="54" t="s">
        <v>178</v>
      </c>
      <c r="E69" s="223"/>
      <c r="F69" s="223"/>
      <c r="G69" s="300"/>
      <c r="I69" s="69"/>
      <c r="J69" s="70"/>
      <c r="K69" s="69"/>
    </row>
    <row r="70" spans="1:13" s="32" customFormat="1" ht="14.25" customHeight="1" x14ac:dyDescent="0.25">
      <c r="A70" s="55"/>
      <c r="B70" s="55" t="s">
        <v>549</v>
      </c>
      <c r="C70" s="55" t="s">
        <v>73</v>
      </c>
      <c r="D70" s="55" t="s">
        <v>74</v>
      </c>
      <c r="E70" s="62">
        <f>E37/E62</f>
        <v>58686.025970220944</v>
      </c>
      <c r="F70" s="62">
        <f>G37/G62-E70</f>
        <v>7110.6071906713187</v>
      </c>
      <c r="G70" s="62">
        <f>E70+F70</f>
        <v>65796.633160892263</v>
      </c>
      <c r="H70" s="142">
        <f>G37/G62</f>
        <v>65796.633160892263</v>
      </c>
      <c r="I70" s="280">
        <f>H70-G70</f>
        <v>0</v>
      </c>
      <c r="J70" s="70"/>
      <c r="K70" s="69"/>
    </row>
    <row r="71" spans="1:13" s="32" customFormat="1" ht="13.5" customHeight="1" x14ac:dyDescent="0.25">
      <c r="A71" s="53" t="s">
        <v>77</v>
      </c>
      <c r="B71" s="54" t="s">
        <v>33</v>
      </c>
      <c r="C71" s="54"/>
      <c r="D71" s="54" t="s">
        <v>178</v>
      </c>
      <c r="E71" s="66"/>
      <c r="F71" s="66"/>
      <c r="G71" s="300"/>
      <c r="I71" s="69"/>
      <c r="J71" s="70"/>
      <c r="K71" s="69"/>
    </row>
    <row r="72" spans="1:13" s="32" customFormat="1" ht="39" customHeight="1" x14ac:dyDescent="0.25">
      <c r="A72" s="55"/>
      <c r="B72" s="55" t="s">
        <v>188</v>
      </c>
      <c r="C72" s="55" t="s">
        <v>90</v>
      </c>
      <c r="D72" s="55" t="s">
        <v>74</v>
      </c>
      <c r="E72" s="300">
        <v>100</v>
      </c>
      <c r="F72" s="300">
        <v>100</v>
      </c>
      <c r="G72" s="300">
        <f>E72</f>
        <v>100</v>
      </c>
      <c r="I72" s="69"/>
      <c r="J72" s="70"/>
      <c r="K72" s="69"/>
    </row>
    <row r="73" spans="1:13" s="32" customFormat="1" ht="24" x14ac:dyDescent="0.25">
      <c r="A73" s="55"/>
      <c r="B73" s="55" t="s">
        <v>189</v>
      </c>
      <c r="C73" s="55" t="s">
        <v>90</v>
      </c>
      <c r="D73" s="55" t="s">
        <v>74</v>
      </c>
      <c r="E73" s="300">
        <v>100</v>
      </c>
      <c r="F73" s="300">
        <v>100</v>
      </c>
      <c r="G73" s="300">
        <f>E73</f>
        <v>100</v>
      </c>
      <c r="I73" s="69"/>
      <c r="J73" s="70"/>
      <c r="K73" s="69"/>
    </row>
    <row r="74" spans="1:13" s="32" customFormat="1" ht="15" customHeight="1" x14ac:dyDescent="0.3">
      <c r="A74" s="55">
        <v>2</v>
      </c>
      <c r="B74" s="611" t="s">
        <v>146</v>
      </c>
      <c r="C74" s="612"/>
      <c r="D74" s="612"/>
      <c r="E74" s="612"/>
      <c r="F74" s="612"/>
      <c r="G74" s="613"/>
      <c r="H74" s="106"/>
      <c r="I74" s="107"/>
      <c r="J74" s="108"/>
      <c r="K74" s="107"/>
      <c r="L74" s="106"/>
      <c r="M74" s="106"/>
    </row>
    <row r="75" spans="1:13" s="116" customFormat="1" x14ac:dyDescent="0.25">
      <c r="A75" s="53" t="s">
        <v>80</v>
      </c>
      <c r="B75" s="54" t="s">
        <v>56</v>
      </c>
      <c r="C75" s="55"/>
      <c r="D75" s="55"/>
      <c r="E75" s="56"/>
      <c r="F75" s="56"/>
      <c r="G75" s="300"/>
      <c r="H75" s="114"/>
      <c r="I75" s="621"/>
      <c r="J75" s="621"/>
      <c r="K75" s="621"/>
      <c r="L75" s="115"/>
      <c r="M75" s="115"/>
    </row>
    <row r="76" spans="1:13" s="32" customFormat="1" ht="12.75" x14ac:dyDescent="0.2">
      <c r="A76" s="55"/>
      <c r="B76" s="55" t="s">
        <v>81</v>
      </c>
      <c r="C76" s="55" t="s">
        <v>73</v>
      </c>
      <c r="D76" s="55" t="s">
        <v>124</v>
      </c>
      <c r="E76" s="300"/>
      <c r="F76" s="62">
        <f>F38</f>
        <v>50000</v>
      </c>
      <c r="G76" s="67">
        <f>F76</f>
        <v>50000</v>
      </c>
      <c r="H76" s="117" t="s">
        <v>190</v>
      </c>
      <c r="I76" s="117"/>
      <c r="J76" s="117"/>
      <c r="K76" s="117"/>
      <c r="L76" s="117"/>
      <c r="M76" s="117"/>
    </row>
    <row r="77" spans="1:13" s="32" customFormat="1" ht="12.75" customHeight="1" x14ac:dyDescent="0.35">
      <c r="A77" s="53" t="s">
        <v>83</v>
      </c>
      <c r="B77" s="54" t="s">
        <v>31</v>
      </c>
      <c r="C77" s="55"/>
      <c r="D77" s="55"/>
      <c r="E77" s="63"/>
      <c r="F77" s="63"/>
      <c r="G77" s="300"/>
      <c r="H77" s="118"/>
      <c r="I77" s="119"/>
      <c r="J77" s="120"/>
      <c r="K77" s="119"/>
      <c r="L77" s="118"/>
      <c r="M77" s="118"/>
    </row>
    <row r="78" spans="1:13" s="116" customFormat="1" ht="24" x14ac:dyDescent="0.25">
      <c r="A78" s="55"/>
      <c r="B78" s="55" t="s">
        <v>126</v>
      </c>
      <c r="C78" s="55" t="s">
        <v>57</v>
      </c>
      <c r="D78" s="55" t="s">
        <v>85</v>
      </c>
      <c r="E78" s="300"/>
      <c r="F78" s="480">
        <v>2</v>
      </c>
      <c r="G78" s="64">
        <f>F78</f>
        <v>2</v>
      </c>
      <c r="H78" s="114"/>
      <c r="I78" s="622"/>
      <c r="J78" s="622"/>
      <c r="K78" s="622"/>
      <c r="L78" s="115"/>
      <c r="M78" s="115"/>
    </row>
    <row r="79" spans="1:13" s="32" customFormat="1" ht="12.75" customHeight="1" x14ac:dyDescent="0.2">
      <c r="A79" s="53" t="s">
        <v>86</v>
      </c>
      <c r="B79" s="54" t="s">
        <v>32</v>
      </c>
      <c r="C79" s="55"/>
      <c r="D79" s="55"/>
      <c r="E79" s="63"/>
      <c r="F79" s="63"/>
      <c r="G79" s="300"/>
      <c r="H79" s="121"/>
      <c r="I79" s="121"/>
      <c r="J79" s="121"/>
      <c r="K79" s="121"/>
      <c r="L79" s="121"/>
      <c r="M79" s="121"/>
    </row>
    <row r="80" spans="1:13" s="32" customFormat="1" ht="24" x14ac:dyDescent="0.35">
      <c r="A80" s="55"/>
      <c r="B80" s="55" t="s">
        <v>128</v>
      </c>
      <c r="C80" s="55" t="s">
        <v>73</v>
      </c>
      <c r="D80" s="55" t="s">
        <v>74</v>
      </c>
      <c r="E80" s="300"/>
      <c r="F80" s="62">
        <f>F76/F78</f>
        <v>25000</v>
      </c>
      <c r="G80" s="67">
        <f>F80</f>
        <v>25000</v>
      </c>
      <c r="H80" s="117"/>
      <c r="I80" s="117"/>
      <c r="J80" s="122"/>
      <c r="K80" s="117"/>
      <c r="L80" s="117"/>
      <c r="M80" s="117"/>
    </row>
    <row r="81" spans="1:13" s="32" customFormat="1" ht="12.75" customHeight="1" x14ac:dyDescent="0.35">
      <c r="A81" s="53" t="s">
        <v>88</v>
      </c>
      <c r="B81" s="54" t="s">
        <v>33</v>
      </c>
      <c r="C81" s="55"/>
      <c r="D81" s="55"/>
      <c r="E81" s="66"/>
      <c r="F81" s="66"/>
      <c r="G81" s="57"/>
      <c r="H81" s="117"/>
      <c r="I81" s="117"/>
      <c r="J81" s="122"/>
      <c r="K81" s="117"/>
      <c r="L81" s="117"/>
      <c r="M81" s="117"/>
    </row>
    <row r="82" spans="1:13" s="32" customFormat="1" ht="24" x14ac:dyDescent="0.25">
      <c r="A82" s="55"/>
      <c r="B82" s="55" t="s">
        <v>130</v>
      </c>
      <c r="C82" s="55" t="s">
        <v>90</v>
      </c>
      <c r="D82" s="55" t="s">
        <v>74</v>
      </c>
      <c r="E82" s="57"/>
      <c r="F82" s="64">
        <v>100</v>
      </c>
      <c r="G82" s="68">
        <f>F82</f>
        <v>100</v>
      </c>
      <c r="I82" s="69"/>
      <c r="J82" s="70"/>
      <c r="K82" s="69"/>
    </row>
    <row r="83" spans="1:13" s="32" customFormat="1" ht="14.25" hidden="1" customHeight="1" x14ac:dyDescent="0.25">
      <c r="A83" s="52">
        <v>3</v>
      </c>
      <c r="B83" s="540" t="s">
        <v>351</v>
      </c>
      <c r="C83" s="541"/>
      <c r="D83" s="541"/>
      <c r="E83" s="541"/>
      <c r="F83" s="541"/>
      <c r="G83" s="542"/>
      <c r="I83" s="69"/>
      <c r="J83" s="70"/>
      <c r="K83" s="69"/>
    </row>
    <row r="84" spans="1:13" s="32" customFormat="1" ht="15" hidden="1" customHeight="1" x14ac:dyDescent="0.25">
      <c r="A84" s="75" t="s">
        <v>123</v>
      </c>
      <c r="B84" s="76" t="s">
        <v>56</v>
      </c>
      <c r="C84" s="52"/>
      <c r="D84" s="52"/>
      <c r="E84" s="86"/>
      <c r="F84" s="86"/>
      <c r="G84" s="87"/>
      <c r="I84" s="69"/>
      <c r="J84" s="70"/>
      <c r="K84" s="69"/>
    </row>
    <row r="85" spans="1:13" s="32" customFormat="1" ht="19.5" hidden="1" customHeight="1" x14ac:dyDescent="0.25">
      <c r="A85" s="52"/>
      <c r="B85" s="52" t="s">
        <v>81</v>
      </c>
      <c r="C85" s="52" t="s">
        <v>73</v>
      </c>
      <c r="D85" s="52" t="s">
        <v>124</v>
      </c>
      <c r="E85" s="87"/>
      <c r="F85" s="92">
        <f>F39</f>
        <v>0</v>
      </c>
      <c r="G85" s="95">
        <f>F85</f>
        <v>0</v>
      </c>
      <c r="H85" s="628" t="s">
        <v>352</v>
      </c>
      <c r="I85" s="629"/>
      <c r="J85" s="70"/>
      <c r="K85" s="69"/>
    </row>
    <row r="86" spans="1:13" s="32" customFormat="1" ht="15" hidden="1" customHeight="1" x14ac:dyDescent="0.25">
      <c r="A86" s="75" t="s">
        <v>125</v>
      </c>
      <c r="B86" s="76" t="s">
        <v>31</v>
      </c>
      <c r="C86" s="52"/>
      <c r="D86" s="52"/>
      <c r="E86" s="88"/>
      <c r="F86" s="88"/>
      <c r="G86" s="87"/>
      <c r="I86" s="69"/>
      <c r="J86" s="70"/>
      <c r="K86" s="69"/>
    </row>
    <row r="87" spans="1:13" s="32" customFormat="1" ht="24" hidden="1" x14ac:dyDescent="0.25">
      <c r="A87" s="52"/>
      <c r="B87" s="55" t="s">
        <v>84</v>
      </c>
      <c r="C87" s="52" t="s">
        <v>57</v>
      </c>
      <c r="D87" s="52" t="s">
        <v>387</v>
      </c>
      <c r="E87" s="87"/>
      <c r="F87" s="87">
        <v>1</v>
      </c>
      <c r="G87" s="90">
        <f>F87</f>
        <v>1</v>
      </c>
      <c r="I87" s="69"/>
      <c r="J87" s="70"/>
      <c r="K87" s="69"/>
    </row>
    <row r="88" spans="1:13" s="32" customFormat="1" ht="15" hidden="1" customHeight="1" x14ac:dyDescent="0.25">
      <c r="A88" s="75" t="s">
        <v>127</v>
      </c>
      <c r="B88" s="76" t="s">
        <v>32</v>
      </c>
      <c r="C88" s="52"/>
      <c r="D88" s="52"/>
      <c r="E88" s="88"/>
      <c r="F88" s="88"/>
      <c r="G88" s="87"/>
      <c r="I88" s="69"/>
      <c r="J88" s="70"/>
      <c r="K88" s="69"/>
    </row>
    <row r="89" spans="1:13" s="32" customFormat="1" ht="24" hidden="1" x14ac:dyDescent="0.25">
      <c r="A89" s="52"/>
      <c r="B89" s="55" t="s">
        <v>87</v>
      </c>
      <c r="C89" s="52" t="s">
        <v>73</v>
      </c>
      <c r="D89" s="52" t="s">
        <v>74</v>
      </c>
      <c r="E89" s="87"/>
      <c r="F89" s="92">
        <f>F85/F87</f>
        <v>0</v>
      </c>
      <c r="G89" s="95">
        <f>F89</f>
        <v>0</v>
      </c>
      <c r="I89" s="69"/>
      <c r="J89" s="70"/>
      <c r="K89" s="69"/>
    </row>
    <row r="90" spans="1:13" s="32" customFormat="1" ht="14.25" hidden="1" customHeight="1" x14ac:dyDescent="0.25">
      <c r="A90" s="75" t="s">
        <v>129</v>
      </c>
      <c r="B90" s="76" t="s">
        <v>33</v>
      </c>
      <c r="C90" s="52"/>
      <c r="D90" s="52"/>
      <c r="E90" s="89"/>
      <c r="F90" s="89"/>
      <c r="G90" s="87"/>
      <c r="I90" s="69"/>
      <c r="J90" s="70"/>
      <c r="K90" s="69"/>
    </row>
    <row r="91" spans="1:13" s="32" customFormat="1" ht="36" hidden="1" x14ac:dyDescent="0.25">
      <c r="A91" s="52"/>
      <c r="B91" s="55" t="s">
        <v>89</v>
      </c>
      <c r="C91" s="52" t="s">
        <v>90</v>
      </c>
      <c r="D91" s="52" t="s">
        <v>74</v>
      </c>
      <c r="E91" s="87"/>
      <c r="F91" s="91">
        <v>100</v>
      </c>
      <c r="G91" s="90">
        <f>F91</f>
        <v>100</v>
      </c>
      <c r="I91" s="69"/>
      <c r="J91" s="70"/>
      <c r="K91" s="69"/>
    </row>
    <row r="92" spans="1:13" s="32" customFormat="1" ht="18" hidden="1" customHeight="1" x14ac:dyDescent="0.25">
      <c r="A92" s="55">
        <v>4</v>
      </c>
      <c r="B92" s="540" t="s">
        <v>350</v>
      </c>
      <c r="C92" s="541"/>
      <c r="D92" s="541"/>
      <c r="E92" s="541"/>
      <c r="F92" s="541"/>
      <c r="G92" s="542"/>
      <c r="I92" s="69"/>
      <c r="J92" s="70"/>
      <c r="K92" s="69"/>
    </row>
    <row r="93" spans="1:13" s="32" customFormat="1" ht="15.75" hidden="1" customHeight="1" x14ac:dyDescent="0.25">
      <c r="A93" s="53" t="s">
        <v>344</v>
      </c>
      <c r="B93" s="54" t="s">
        <v>56</v>
      </c>
      <c r="C93" s="55"/>
      <c r="D93" s="55"/>
      <c r="E93" s="56"/>
      <c r="F93" s="56"/>
      <c r="G93" s="57"/>
      <c r="I93" s="69"/>
      <c r="J93" s="70"/>
      <c r="K93" s="69"/>
    </row>
    <row r="94" spans="1:13" s="32" customFormat="1" ht="22.5" hidden="1" x14ac:dyDescent="0.25">
      <c r="A94" s="55"/>
      <c r="B94" s="52" t="s">
        <v>81</v>
      </c>
      <c r="C94" s="55" t="s">
        <v>73</v>
      </c>
      <c r="D94" s="55" t="s">
        <v>124</v>
      </c>
      <c r="E94" s="57"/>
      <c r="F94" s="62" t="e">
        <f>#REF!</f>
        <v>#REF!</v>
      </c>
      <c r="G94" s="67" t="e">
        <f>F94</f>
        <v>#REF!</v>
      </c>
      <c r="I94" s="69"/>
      <c r="J94" s="70"/>
      <c r="K94" s="69"/>
    </row>
    <row r="95" spans="1:13" s="32" customFormat="1" ht="15" hidden="1" customHeight="1" x14ac:dyDescent="0.25">
      <c r="A95" s="53" t="s">
        <v>345</v>
      </c>
      <c r="B95" s="76" t="s">
        <v>31</v>
      </c>
      <c r="C95" s="55"/>
      <c r="D95" s="55"/>
      <c r="E95" s="63"/>
      <c r="F95" s="63"/>
      <c r="G95" s="57"/>
      <c r="I95" s="69"/>
      <c r="J95" s="70"/>
      <c r="K95" s="69"/>
    </row>
    <row r="96" spans="1:13" s="32" customFormat="1" ht="25.5" hidden="1" x14ac:dyDescent="0.25">
      <c r="A96" s="55"/>
      <c r="B96" s="52" t="s">
        <v>329</v>
      </c>
      <c r="C96" s="55" t="s">
        <v>57</v>
      </c>
      <c r="D96" s="55" t="s">
        <v>85</v>
      </c>
      <c r="E96" s="57"/>
      <c r="F96" s="57">
        <v>1</v>
      </c>
      <c r="G96" s="64">
        <f>F96</f>
        <v>1</v>
      </c>
      <c r="I96" s="69"/>
      <c r="J96" s="70"/>
      <c r="K96" s="69"/>
    </row>
    <row r="97" spans="1:11" s="32" customFormat="1" ht="12.75" hidden="1" customHeight="1" x14ac:dyDescent="0.25">
      <c r="A97" s="53" t="s">
        <v>346</v>
      </c>
      <c r="B97" s="76" t="s">
        <v>32</v>
      </c>
      <c r="C97" s="55"/>
      <c r="D97" s="55"/>
      <c r="E97" s="63"/>
      <c r="F97" s="63"/>
      <c r="G97" s="57"/>
      <c r="I97" s="69"/>
      <c r="J97" s="70"/>
      <c r="K97" s="69"/>
    </row>
    <row r="98" spans="1:11" s="32" customFormat="1" ht="25.5" hidden="1" x14ac:dyDescent="0.25">
      <c r="A98" s="55"/>
      <c r="B98" s="52" t="s">
        <v>330</v>
      </c>
      <c r="C98" s="55" t="s">
        <v>73</v>
      </c>
      <c r="D98" s="55" t="s">
        <v>74</v>
      </c>
      <c r="E98" s="57"/>
      <c r="F98" s="62" t="e">
        <f>F94/F96</f>
        <v>#REF!</v>
      </c>
      <c r="G98" s="67" t="e">
        <f>F98</f>
        <v>#REF!</v>
      </c>
      <c r="I98" s="69"/>
      <c r="J98" s="70"/>
      <c r="K98" s="69"/>
    </row>
    <row r="99" spans="1:11" s="32" customFormat="1" ht="14.25" hidden="1" customHeight="1" x14ac:dyDescent="0.25">
      <c r="A99" s="53" t="s">
        <v>347</v>
      </c>
      <c r="B99" s="76" t="s">
        <v>33</v>
      </c>
      <c r="C99" s="55"/>
      <c r="D99" s="55"/>
      <c r="E99" s="66"/>
      <c r="F99" s="66"/>
      <c r="G99" s="57"/>
      <c r="I99" s="69"/>
      <c r="J99" s="70"/>
      <c r="K99" s="69"/>
    </row>
    <row r="100" spans="1:11" s="32" customFormat="1" ht="25.5" hidden="1" x14ac:dyDescent="0.25">
      <c r="A100" s="55"/>
      <c r="B100" s="52" t="s">
        <v>321</v>
      </c>
      <c r="C100" s="55" t="s">
        <v>90</v>
      </c>
      <c r="D100" s="55" t="s">
        <v>74</v>
      </c>
      <c r="E100" s="57"/>
      <c r="F100" s="64">
        <v>100</v>
      </c>
      <c r="G100" s="68">
        <f>F100</f>
        <v>100</v>
      </c>
      <c r="I100" s="69"/>
      <c r="J100" s="70"/>
      <c r="K100" s="69"/>
    </row>
    <row r="101" spans="1:11" ht="15.75" x14ac:dyDescent="0.25">
      <c r="A101" s="17"/>
    </row>
    <row r="102" spans="1:11" ht="37.5" customHeight="1" x14ac:dyDescent="0.25">
      <c r="A102" s="558" t="s">
        <v>370</v>
      </c>
      <c r="B102" s="558"/>
      <c r="C102" s="558"/>
      <c r="D102" s="45"/>
      <c r="E102" s="23"/>
      <c r="F102" s="559" t="s">
        <v>386</v>
      </c>
      <c r="G102" s="559"/>
    </row>
    <row r="103" spans="1:11" s="28" customFormat="1" ht="8.25" hidden="1" x14ac:dyDescent="0.15">
      <c r="A103" s="46"/>
      <c r="B103" s="47"/>
      <c r="D103" s="48" t="s">
        <v>34</v>
      </c>
      <c r="F103" s="560" t="s">
        <v>35</v>
      </c>
      <c r="G103" s="560"/>
    </row>
    <row r="104" spans="1:11" ht="15.75" customHeight="1" x14ac:dyDescent="0.25">
      <c r="A104" s="557" t="s">
        <v>36</v>
      </c>
      <c r="B104" s="557"/>
      <c r="C104" s="215"/>
      <c r="D104" s="215"/>
    </row>
    <row r="105" spans="1:11" ht="15.75" hidden="1" x14ac:dyDescent="0.25">
      <c r="A105" s="216"/>
      <c r="B105" s="216"/>
      <c r="C105" s="215"/>
      <c r="D105" s="215"/>
    </row>
    <row r="106" spans="1:11" ht="46.5" customHeight="1" x14ac:dyDescent="0.25">
      <c r="A106" s="558" t="s">
        <v>414</v>
      </c>
      <c r="B106" s="558"/>
      <c r="C106" s="558"/>
      <c r="D106" s="22"/>
      <c r="E106" s="23"/>
      <c r="F106" s="559" t="s">
        <v>54</v>
      </c>
      <c r="G106" s="559"/>
    </row>
    <row r="107" spans="1:11" s="28" customFormat="1" ht="8.25" x14ac:dyDescent="0.15">
      <c r="A107" s="49"/>
      <c r="B107" s="47"/>
      <c r="C107" s="47"/>
      <c r="D107" s="48" t="s">
        <v>34</v>
      </c>
      <c r="F107" s="560" t="s">
        <v>35</v>
      </c>
      <c r="G107" s="560"/>
    </row>
    <row r="108" spans="1:11" x14ac:dyDescent="0.25">
      <c r="A108" s="548" t="s">
        <v>37</v>
      </c>
      <c r="B108" s="548"/>
    </row>
    <row r="109" spans="1:11" x14ac:dyDescent="0.25">
      <c r="A109" s="549">
        <v>45747</v>
      </c>
      <c r="B109" s="549"/>
    </row>
    <row r="110" spans="1:11" x14ac:dyDescent="0.25">
      <c r="A110" s="544" t="s">
        <v>38</v>
      </c>
      <c r="B110" s="544"/>
    </row>
  </sheetData>
  <mergeCells count="70">
    <mergeCell ref="B23:G23"/>
    <mergeCell ref="B35:D35"/>
    <mergeCell ref="B36:D36"/>
    <mergeCell ref="B37:D37"/>
    <mergeCell ref="B38:D38"/>
    <mergeCell ref="A25:C25"/>
    <mergeCell ref="A27:G27"/>
    <mergeCell ref="B29:G29"/>
    <mergeCell ref="B30:G30"/>
    <mergeCell ref="B31:G31"/>
    <mergeCell ref="B32:G32"/>
    <mergeCell ref="A9:G9"/>
    <mergeCell ref="E16:F16"/>
    <mergeCell ref="A20:G20"/>
    <mergeCell ref="B21:G21"/>
    <mergeCell ref="B22:G22"/>
    <mergeCell ref="F1:G2"/>
    <mergeCell ref="E4:G4"/>
    <mergeCell ref="E5:G5"/>
    <mergeCell ref="E6:G6"/>
    <mergeCell ref="E7:G7"/>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K17:L17"/>
    <mergeCell ref="M17:O17"/>
    <mergeCell ref="A18:G18"/>
    <mergeCell ref="A19:C19"/>
    <mergeCell ref="D19:G19"/>
    <mergeCell ref="E17:F17"/>
    <mergeCell ref="I75:K75"/>
    <mergeCell ref="B39:D39"/>
    <mergeCell ref="I78:K78"/>
    <mergeCell ref="A48:G48"/>
    <mergeCell ref="F103:G103"/>
    <mergeCell ref="H85:I85"/>
    <mergeCell ref="H59:H60"/>
    <mergeCell ref="A104:B104"/>
    <mergeCell ref="A102:C102"/>
    <mergeCell ref="F102:G102"/>
    <mergeCell ref="B83:G83"/>
    <mergeCell ref="B92:G92"/>
    <mergeCell ref="A109:B109"/>
    <mergeCell ref="A110:B110"/>
    <mergeCell ref="D25:G25"/>
    <mergeCell ref="B52:G52"/>
    <mergeCell ref="B74:G74"/>
    <mergeCell ref="A106:C106"/>
    <mergeCell ref="F106:G106"/>
    <mergeCell ref="F107:G107"/>
    <mergeCell ref="A108:B108"/>
    <mergeCell ref="A47:D47"/>
    <mergeCell ref="A40:D40"/>
    <mergeCell ref="A42:G42"/>
    <mergeCell ref="B44:D44"/>
    <mergeCell ref="B45:D45"/>
    <mergeCell ref="B46:D46"/>
    <mergeCell ref="A33:G33"/>
  </mergeCells>
  <pageMargins left="0.39370078740157483" right="0.39370078740157483" top="0.39370078740157483" bottom="0.39370078740157483" header="0" footer="0"/>
  <pageSetup paperSize="9" scale="98" orientation="landscape" horizontalDpi="300" verticalDpi="300" r:id="rId1"/>
  <rowBreaks count="2" manualBreakCount="2">
    <brk id="19" max="6" man="1"/>
    <brk id="47" max="6"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view="pageBreakPreview" zoomScale="90" zoomScaleSheetLayoutView="90" workbookViewId="0">
      <selection activeCell="D16" sqref="D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489"/>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702</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57.75" customHeight="1" x14ac:dyDescent="0.25">
      <c r="A16" s="11" t="s">
        <v>11</v>
      </c>
      <c r="B16" s="37" t="s">
        <v>192</v>
      </c>
      <c r="C16" s="37" t="s">
        <v>193</v>
      </c>
      <c r="D16" s="37" t="s">
        <v>173</v>
      </c>
      <c r="E16" s="591" t="s">
        <v>194</v>
      </c>
      <c r="F16" s="591"/>
      <c r="G16" s="314" t="s">
        <v>408</v>
      </c>
      <c r="H16" s="12"/>
      <c r="I16" s="10"/>
      <c r="J16" s="12"/>
      <c r="K16" s="570"/>
      <c r="L16" s="570"/>
      <c r="M16" s="570"/>
      <c r="N16" s="570"/>
      <c r="O16" s="570"/>
      <c r="P16" s="12"/>
    </row>
    <row r="17" spans="1:16" s="35" customFormat="1" ht="24.75" x14ac:dyDescent="0.25">
      <c r="B17" s="29" t="s">
        <v>12</v>
      </c>
      <c r="C17" s="30" t="s">
        <v>13</v>
      </c>
      <c r="D17" s="311" t="s">
        <v>14</v>
      </c>
      <c r="E17" s="565" t="s">
        <v>15</v>
      </c>
      <c r="F17" s="565"/>
      <c r="G17" s="30" t="s">
        <v>16</v>
      </c>
      <c r="H17" s="36"/>
      <c r="I17" s="14"/>
      <c r="J17" s="14"/>
      <c r="K17" s="566"/>
      <c r="L17" s="566"/>
      <c r="M17" s="566"/>
      <c r="N17" s="566"/>
      <c r="O17" s="566"/>
      <c r="P17" s="14"/>
    </row>
    <row r="18" spans="1:16" ht="35.25" customHeight="1" x14ac:dyDescent="0.25">
      <c r="A18" s="550" t="s">
        <v>693</v>
      </c>
      <c r="B18" s="550"/>
      <c r="C18" s="550"/>
      <c r="D18" s="550"/>
      <c r="E18" s="550"/>
      <c r="F18" s="550"/>
      <c r="G18" s="550"/>
    </row>
    <row r="19" spans="1:16" ht="174.75" customHeight="1" x14ac:dyDescent="0.25">
      <c r="A19" s="567" t="s">
        <v>45</v>
      </c>
      <c r="B19" s="567"/>
      <c r="C19" s="567"/>
      <c r="D19" s="633" t="s">
        <v>736</v>
      </c>
      <c r="E19" s="633"/>
      <c r="F19" s="633"/>
      <c r="G19" s="633"/>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176</v>
      </c>
      <c r="C22" s="543"/>
      <c r="D22" s="543"/>
      <c r="E22" s="543"/>
      <c r="F22" s="543"/>
      <c r="G22" s="543"/>
    </row>
    <row r="23" spans="1:16" x14ac:dyDescent="0.25">
      <c r="A23" s="40">
        <v>2</v>
      </c>
      <c r="B23" s="543" t="s">
        <v>177</v>
      </c>
      <c r="C23" s="543"/>
      <c r="D23" s="543"/>
      <c r="E23" s="543"/>
      <c r="F23" s="543"/>
      <c r="G23" s="543"/>
    </row>
    <row r="24" spans="1:16" x14ac:dyDescent="0.25">
      <c r="A24" s="71"/>
      <c r="B24" s="71"/>
      <c r="C24" s="71"/>
      <c r="D24" s="72"/>
      <c r="E24" s="72"/>
      <c r="F24" s="72"/>
      <c r="G24" s="72"/>
    </row>
    <row r="25" spans="1:16" ht="30" customHeight="1" x14ac:dyDescent="0.25">
      <c r="A25" s="562" t="s">
        <v>50</v>
      </c>
      <c r="B25" s="562"/>
      <c r="C25" s="562"/>
      <c r="D25" s="615" t="s">
        <v>564</v>
      </c>
      <c r="E25" s="615"/>
      <c r="F25" s="615"/>
      <c r="G25" s="615"/>
    </row>
    <row r="26" spans="1:16" ht="15.75" x14ac:dyDescent="0.25">
      <c r="A26" s="73"/>
      <c r="B26" s="73"/>
      <c r="C26" s="73"/>
      <c r="D26" s="15"/>
      <c r="E26" s="15"/>
      <c r="F26" s="15"/>
      <c r="G26" s="15"/>
    </row>
    <row r="27" spans="1:16" ht="15.75" customHeight="1" x14ac:dyDescent="0.25">
      <c r="A27" s="550" t="s">
        <v>49</v>
      </c>
      <c r="B27" s="550"/>
      <c r="C27" s="550"/>
      <c r="D27" s="550"/>
      <c r="E27" s="550"/>
      <c r="F27" s="550"/>
      <c r="G27" s="550"/>
    </row>
    <row r="28" spans="1:16" ht="15.75" customHeight="1" x14ac:dyDescent="0.25">
      <c r="A28" s="39"/>
      <c r="B28" s="39"/>
      <c r="C28" s="39"/>
      <c r="D28" s="39"/>
      <c r="E28" s="39"/>
      <c r="F28" s="39"/>
      <c r="G28" s="39"/>
    </row>
    <row r="29" spans="1:16" ht="15.75" x14ac:dyDescent="0.25">
      <c r="A29" s="18" t="s">
        <v>17</v>
      </c>
      <c r="B29" s="551" t="s">
        <v>19</v>
      </c>
      <c r="C29" s="551"/>
      <c r="D29" s="551"/>
      <c r="E29" s="551"/>
      <c r="F29" s="551"/>
      <c r="G29" s="551"/>
    </row>
    <row r="30" spans="1:16" ht="36" customHeight="1" x14ac:dyDescent="0.25">
      <c r="A30" s="18">
        <v>1</v>
      </c>
      <c r="B30" s="551" t="s">
        <v>563</v>
      </c>
      <c r="C30" s="551"/>
      <c r="D30" s="551"/>
      <c r="E30" s="551"/>
      <c r="F30" s="551"/>
      <c r="G30" s="551"/>
    </row>
    <row r="31" spans="1:16" ht="15.75" x14ac:dyDescent="0.25">
      <c r="A31" s="42"/>
      <c r="B31" s="42"/>
      <c r="C31" s="42"/>
      <c r="D31" s="42"/>
      <c r="E31" s="42"/>
      <c r="F31" s="42"/>
      <c r="G31" s="42"/>
    </row>
    <row r="32" spans="1:16" ht="15.75" x14ac:dyDescent="0.25">
      <c r="A32" s="564" t="s">
        <v>52</v>
      </c>
      <c r="B32" s="564"/>
      <c r="C32" s="564"/>
      <c r="D32" s="564"/>
      <c r="E32" s="564"/>
      <c r="F32" s="564"/>
      <c r="G32" s="564"/>
    </row>
    <row r="33" spans="1:7" ht="15.75" x14ac:dyDescent="0.25">
      <c r="A33" s="17"/>
      <c r="G33" s="44" t="s">
        <v>21</v>
      </c>
    </row>
    <row r="34" spans="1:7" ht="15.75" x14ac:dyDescent="0.25">
      <c r="A34" s="18" t="s">
        <v>17</v>
      </c>
      <c r="B34" s="551" t="s">
        <v>20</v>
      </c>
      <c r="C34" s="551"/>
      <c r="D34" s="551"/>
      <c r="E34" s="18" t="s">
        <v>22</v>
      </c>
      <c r="F34" s="18" t="s">
        <v>23</v>
      </c>
      <c r="G34" s="18" t="s">
        <v>24</v>
      </c>
    </row>
    <row r="35" spans="1:7" s="28" customFormat="1" ht="8.25" x14ac:dyDescent="0.15">
      <c r="A35" s="414">
        <v>1</v>
      </c>
      <c r="B35" s="555">
        <v>2</v>
      </c>
      <c r="C35" s="555"/>
      <c r="D35" s="555"/>
      <c r="E35" s="414">
        <v>3</v>
      </c>
      <c r="F35" s="414">
        <v>4</v>
      </c>
      <c r="G35" s="414">
        <v>5</v>
      </c>
    </row>
    <row r="36" spans="1:7" s="50" customFormat="1" ht="30.75" customHeight="1" x14ac:dyDescent="0.2">
      <c r="A36" s="40">
        <v>1</v>
      </c>
      <c r="B36" s="543" t="s">
        <v>563</v>
      </c>
      <c r="C36" s="543"/>
      <c r="D36" s="543"/>
      <c r="E36" s="51">
        <v>13677250</v>
      </c>
      <c r="F36" s="51">
        <v>0</v>
      </c>
      <c r="G36" s="51">
        <f>E36+F36</f>
        <v>13677250</v>
      </c>
    </row>
    <row r="37" spans="1:7" ht="15.75" customHeight="1" x14ac:dyDescent="0.25">
      <c r="A37" s="551" t="s">
        <v>24</v>
      </c>
      <c r="B37" s="551"/>
      <c r="C37" s="551"/>
      <c r="D37" s="551"/>
      <c r="E37" s="74">
        <f>SUM(E36:E36)</f>
        <v>13677250</v>
      </c>
      <c r="F37" s="74">
        <f>SUM(F36:F36)</f>
        <v>0</v>
      </c>
      <c r="G37" s="74">
        <f>SUM(G36:G36)</f>
        <v>13677250</v>
      </c>
    </row>
    <row r="38" spans="1:7" ht="15.75" customHeight="1" x14ac:dyDescent="0.25">
      <c r="A38" s="42"/>
      <c r="B38" s="42"/>
      <c r="C38" s="42"/>
      <c r="D38" s="42"/>
      <c r="E38" s="42"/>
      <c r="F38" s="42"/>
      <c r="G38" s="42"/>
    </row>
    <row r="39" spans="1:7" ht="15.75" customHeight="1" x14ac:dyDescent="0.25">
      <c r="A39" s="550" t="s">
        <v>53</v>
      </c>
      <c r="B39" s="550"/>
      <c r="C39" s="550"/>
      <c r="D39" s="550"/>
      <c r="E39" s="550"/>
      <c r="F39" s="550"/>
      <c r="G39" s="550"/>
    </row>
    <row r="40" spans="1:7" ht="15.75" x14ac:dyDescent="0.25">
      <c r="A40" s="17"/>
      <c r="G40" s="43" t="s">
        <v>25</v>
      </c>
    </row>
    <row r="41" spans="1:7" ht="15.75" x14ac:dyDescent="0.25">
      <c r="A41" s="18" t="s">
        <v>17</v>
      </c>
      <c r="B41" s="581" t="s">
        <v>26</v>
      </c>
      <c r="C41" s="582"/>
      <c r="D41" s="583"/>
      <c r="E41" s="18" t="s">
        <v>22</v>
      </c>
      <c r="F41" s="18" t="s">
        <v>23</v>
      </c>
      <c r="G41" s="18" t="s">
        <v>24</v>
      </c>
    </row>
    <row r="42" spans="1:7" s="28" customFormat="1" ht="8.25" x14ac:dyDescent="0.15">
      <c r="A42" s="414">
        <v>1</v>
      </c>
      <c r="B42" s="552">
        <v>2</v>
      </c>
      <c r="C42" s="553"/>
      <c r="D42" s="554"/>
      <c r="E42" s="414">
        <v>3</v>
      </c>
      <c r="F42" s="414">
        <v>4</v>
      </c>
      <c r="G42" s="414">
        <v>5</v>
      </c>
    </row>
    <row r="43" spans="1:7" hidden="1" x14ac:dyDescent="0.25">
      <c r="A43" s="40">
        <v>1</v>
      </c>
      <c r="B43" s="537"/>
      <c r="C43" s="538"/>
      <c r="D43" s="539"/>
      <c r="E43" s="51"/>
      <c r="F43" s="51"/>
      <c r="G43" s="51">
        <f>E43+F43</f>
        <v>0</v>
      </c>
    </row>
    <row r="44" spans="1:7" ht="15.75" customHeight="1" x14ac:dyDescent="0.25">
      <c r="A44" s="581" t="s">
        <v>24</v>
      </c>
      <c r="B44" s="582"/>
      <c r="C44" s="582"/>
      <c r="D44" s="583"/>
      <c r="E44" s="51">
        <f>SUM(E43:E43)</f>
        <v>0</v>
      </c>
      <c r="F44" s="51">
        <f>SUM(F43:F43)</f>
        <v>0</v>
      </c>
      <c r="G44" s="51">
        <f>SUM(G43:G43)</f>
        <v>0</v>
      </c>
    </row>
    <row r="45" spans="1:7" ht="15.75" customHeight="1" x14ac:dyDescent="0.25">
      <c r="A45" s="550" t="s">
        <v>279</v>
      </c>
      <c r="B45" s="550"/>
      <c r="C45" s="550"/>
      <c r="D45" s="550"/>
      <c r="E45" s="550"/>
      <c r="F45" s="550"/>
      <c r="G45" s="550"/>
    </row>
    <row r="46" spans="1:7" ht="15.75" x14ac:dyDescent="0.25">
      <c r="A46" s="17"/>
    </row>
    <row r="47" spans="1:7" ht="15.75" x14ac:dyDescent="0.25">
      <c r="A47" s="18" t="s">
        <v>17</v>
      </c>
      <c r="B47" s="18" t="s">
        <v>27</v>
      </c>
      <c r="C47" s="18" t="s">
        <v>28</v>
      </c>
      <c r="D47" s="18" t="s">
        <v>29</v>
      </c>
      <c r="E47" s="18" t="s">
        <v>22</v>
      </c>
      <c r="F47" s="18" t="s">
        <v>23</v>
      </c>
      <c r="G47" s="18" t="s">
        <v>24</v>
      </c>
    </row>
    <row r="48" spans="1:7" s="28" customFormat="1" ht="8.25" x14ac:dyDescent="0.15">
      <c r="A48" s="414">
        <v>1</v>
      </c>
      <c r="B48" s="414">
        <v>2</v>
      </c>
      <c r="C48" s="414">
        <v>3</v>
      </c>
      <c r="D48" s="414">
        <v>4</v>
      </c>
      <c r="E48" s="414">
        <v>5</v>
      </c>
      <c r="F48" s="414">
        <v>6</v>
      </c>
      <c r="G48" s="414">
        <v>7</v>
      </c>
    </row>
    <row r="49" spans="1:13" s="32" customFormat="1" ht="21" customHeight="1" x14ac:dyDescent="0.25">
      <c r="A49" s="52">
        <v>1</v>
      </c>
      <c r="B49" s="584" t="s">
        <v>565</v>
      </c>
      <c r="C49" s="585"/>
      <c r="D49" s="585"/>
      <c r="E49" s="585"/>
      <c r="F49" s="585"/>
      <c r="G49" s="586"/>
      <c r="I49" s="69"/>
      <c r="J49" s="70"/>
      <c r="K49" s="69"/>
    </row>
    <row r="50" spans="1:13" s="32" customFormat="1" ht="14.25" customHeight="1" x14ac:dyDescent="0.25">
      <c r="A50" s="75" t="s">
        <v>55</v>
      </c>
      <c r="B50" s="76" t="s">
        <v>30</v>
      </c>
      <c r="C50" s="76"/>
      <c r="D50" s="76" t="s">
        <v>178</v>
      </c>
      <c r="E50" s="76"/>
      <c r="F50" s="76"/>
      <c r="G50" s="57"/>
      <c r="I50" s="69"/>
      <c r="J50" s="70"/>
      <c r="K50" s="69"/>
    </row>
    <row r="51" spans="1:13" s="32" customFormat="1" ht="22.5" x14ac:dyDescent="0.25">
      <c r="A51" s="52"/>
      <c r="B51" s="55" t="s">
        <v>137</v>
      </c>
      <c r="C51" s="55" t="s">
        <v>57</v>
      </c>
      <c r="D51" s="55" t="s">
        <v>179</v>
      </c>
      <c r="E51" s="55">
        <v>7</v>
      </c>
      <c r="F51" s="57"/>
      <c r="G51" s="57">
        <v>7</v>
      </c>
      <c r="I51" s="69"/>
      <c r="J51" s="70"/>
      <c r="K51" s="69"/>
    </row>
    <row r="52" spans="1:13" s="32" customFormat="1" ht="22.5" x14ac:dyDescent="0.25">
      <c r="A52" s="52"/>
      <c r="B52" s="55" t="s">
        <v>59</v>
      </c>
      <c r="C52" s="55" t="s">
        <v>57</v>
      </c>
      <c r="D52" s="55" t="s">
        <v>166</v>
      </c>
      <c r="E52" s="487">
        <v>80</v>
      </c>
      <c r="F52" s="66"/>
      <c r="G52" s="57">
        <f>E52+F52</f>
        <v>80</v>
      </c>
      <c r="I52" s="69"/>
      <c r="J52" s="70"/>
      <c r="K52" s="69"/>
    </row>
    <row r="53" spans="1:13" s="32" customFormat="1" ht="33.75" x14ac:dyDescent="0.25">
      <c r="A53" s="52"/>
      <c r="B53" s="77" t="s">
        <v>180</v>
      </c>
      <c r="C53" s="55" t="s">
        <v>61</v>
      </c>
      <c r="D53" s="55" t="s">
        <v>64</v>
      </c>
      <c r="E53" s="487">
        <v>86.88</v>
      </c>
      <c r="F53" s="66"/>
      <c r="G53" s="57">
        <f>E53+F53</f>
        <v>86.88</v>
      </c>
      <c r="I53" s="69"/>
      <c r="J53" s="70"/>
      <c r="K53" s="69"/>
    </row>
    <row r="54" spans="1:13" s="32" customFormat="1" ht="56.25" hidden="1" x14ac:dyDescent="0.25">
      <c r="A54" s="52"/>
      <c r="B54" s="77" t="s">
        <v>63</v>
      </c>
      <c r="C54" s="55" t="s">
        <v>61</v>
      </c>
      <c r="D54" s="55" t="s">
        <v>64</v>
      </c>
      <c r="E54" s="60">
        <v>0</v>
      </c>
      <c r="F54" s="66"/>
      <c r="G54" s="57">
        <f>E54+F54</f>
        <v>0</v>
      </c>
      <c r="I54" s="69"/>
      <c r="J54" s="70"/>
      <c r="K54" s="69"/>
    </row>
    <row r="55" spans="1:13" s="32" customFormat="1" ht="15" hidden="1" customHeight="1" x14ac:dyDescent="0.25">
      <c r="A55" s="52"/>
      <c r="B55" s="55" t="s">
        <v>67</v>
      </c>
      <c r="C55" s="55" t="s">
        <v>61</v>
      </c>
      <c r="D55" s="55" t="s">
        <v>64</v>
      </c>
      <c r="E55" s="487">
        <f>SUM(E53:E54)</f>
        <v>86.88</v>
      </c>
      <c r="F55" s="66"/>
      <c r="G55" s="57">
        <f>E55+F55</f>
        <v>86.88</v>
      </c>
      <c r="I55" s="69"/>
      <c r="J55" s="70"/>
      <c r="K55" s="69"/>
    </row>
    <row r="56" spans="1:13" s="32" customFormat="1" ht="16.5" customHeight="1" x14ac:dyDescent="0.25">
      <c r="A56" s="75" t="s">
        <v>68</v>
      </c>
      <c r="B56" s="76" t="s">
        <v>31</v>
      </c>
      <c r="C56" s="76"/>
      <c r="D56" s="76" t="s">
        <v>178</v>
      </c>
      <c r="E56" s="141"/>
      <c r="F56" s="143"/>
      <c r="G56" s="57"/>
      <c r="H56" s="142"/>
      <c r="I56" s="69"/>
      <c r="J56" s="70"/>
      <c r="K56" s="69"/>
    </row>
    <row r="57" spans="1:13" s="32" customFormat="1" ht="17.25" customHeight="1" x14ac:dyDescent="0.25">
      <c r="A57" s="52"/>
      <c r="B57" s="55" t="s">
        <v>181</v>
      </c>
      <c r="C57" s="55" t="s">
        <v>70</v>
      </c>
      <c r="D57" s="55" t="s">
        <v>166</v>
      </c>
      <c r="E57" s="487">
        <v>1340</v>
      </c>
      <c r="F57" s="66"/>
      <c r="G57" s="57">
        <f t="shared" ref="G57:G63" si="0">E57+F57</f>
        <v>1340</v>
      </c>
      <c r="I57" s="69"/>
      <c r="J57" s="70"/>
      <c r="K57" s="69"/>
    </row>
    <row r="58" spans="1:13" s="32" customFormat="1" ht="45" x14ac:dyDescent="0.25">
      <c r="A58" s="52"/>
      <c r="B58" s="77" t="s">
        <v>182</v>
      </c>
      <c r="C58" s="55" t="s">
        <v>70</v>
      </c>
      <c r="D58" s="55" t="s">
        <v>166</v>
      </c>
      <c r="E58" s="487">
        <v>40</v>
      </c>
      <c r="F58" s="66"/>
      <c r="G58" s="57">
        <f t="shared" si="0"/>
        <v>40</v>
      </c>
      <c r="I58" s="69"/>
      <c r="J58" s="70"/>
      <c r="K58" s="69"/>
    </row>
    <row r="59" spans="1:13" s="32" customFormat="1" ht="43.5" customHeight="1" x14ac:dyDescent="0.25">
      <c r="A59" s="52"/>
      <c r="B59" s="77" t="s">
        <v>183</v>
      </c>
      <c r="C59" s="55" t="s">
        <v>70</v>
      </c>
      <c r="D59" s="55" t="s">
        <v>166</v>
      </c>
      <c r="E59" s="487">
        <v>58</v>
      </c>
      <c r="F59" s="66"/>
      <c r="G59" s="57">
        <f t="shared" si="0"/>
        <v>58</v>
      </c>
      <c r="I59" s="69"/>
      <c r="J59" s="70"/>
      <c r="K59" s="69"/>
    </row>
    <row r="60" spans="1:13" s="32" customFormat="1" ht="78.75" x14ac:dyDescent="0.3">
      <c r="A60" s="52"/>
      <c r="B60" s="77" t="s">
        <v>184</v>
      </c>
      <c r="C60" s="55" t="s">
        <v>70</v>
      </c>
      <c r="D60" s="55" t="s">
        <v>166</v>
      </c>
      <c r="E60" s="487">
        <v>38</v>
      </c>
      <c r="F60" s="66"/>
      <c r="G60" s="57">
        <f t="shared" si="0"/>
        <v>38</v>
      </c>
      <c r="H60" s="106"/>
      <c r="I60" s="107"/>
      <c r="J60" s="108"/>
      <c r="K60" s="107"/>
      <c r="L60" s="106"/>
      <c r="M60" s="106"/>
    </row>
    <row r="61" spans="1:13" s="116" customFormat="1" ht="87.75" customHeight="1" x14ac:dyDescent="0.25">
      <c r="A61" s="52"/>
      <c r="B61" s="77" t="s">
        <v>185</v>
      </c>
      <c r="C61" s="55" t="s">
        <v>70</v>
      </c>
      <c r="D61" s="55" t="s">
        <v>166</v>
      </c>
      <c r="E61" s="487">
        <v>38</v>
      </c>
      <c r="F61" s="66"/>
      <c r="G61" s="57">
        <f t="shared" si="0"/>
        <v>38</v>
      </c>
      <c r="H61" s="114"/>
      <c r="I61" s="621"/>
      <c r="J61" s="621"/>
      <c r="K61" s="621"/>
      <c r="L61" s="115"/>
      <c r="M61" s="115"/>
    </row>
    <row r="62" spans="1:13" s="32" customFormat="1" ht="12.75" customHeight="1" x14ac:dyDescent="0.2">
      <c r="A62" s="52"/>
      <c r="B62" s="55" t="s">
        <v>186</v>
      </c>
      <c r="C62" s="55" t="s">
        <v>70</v>
      </c>
      <c r="D62" s="55" t="s">
        <v>166</v>
      </c>
      <c r="E62" s="487">
        <v>404</v>
      </c>
      <c r="F62" s="66"/>
      <c r="G62" s="57">
        <f t="shared" si="0"/>
        <v>404</v>
      </c>
      <c r="H62" s="117"/>
      <c r="I62" s="117"/>
      <c r="J62" s="117"/>
      <c r="K62" s="117"/>
      <c r="L62" s="117"/>
      <c r="M62" s="117"/>
    </row>
    <row r="63" spans="1:13" s="32" customFormat="1" ht="24" x14ac:dyDescent="0.35">
      <c r="A63" s="52"/>
      <c r="B63" s="55" t="s">
        <v>187</v>
      </c>
      <c r="C63" s="55" t="s">
        <v>70</v>
      </c>
      <c r="D63" s="55" t="s">
        <v>166</v>
      </c>
      <c r="E63" s="487">
        <v>404</v>
      </c>
      <c r="F63" s="66"/>
      <c r="G63" s="57">
        <f t="shared" si="0"/>
        <v>404</v>
      </c>
      <c r="H63" s="118"/>
      <c r="I63" s="119"/>
      <c r="J63" s="120"/>
      <c r="K63" s="119"/>
      <c r="L63" s="118"/>
      <c r="M63" s="118"/>
    </row>
    <row r="64" spans="1:13" s="116" customFormat="1" ht="15.75" x14ac:dyDescent="0.25">
      <c r="A64" s="75" t="s">
        <v>72</v>
      </c>
      <c r="B64" s="76" t="s">
        <v>32</v>
      </c>
      <c r="C64" s="76"/>
      <c r="D64" s="76" t="s">
        <v>178</v>
      </c>
      <c r="E64" s="141"/>
      <c r="F64" s="143"/>
      <c r="G64" s="57"/>
      <c r="H64" s="114"/>
      <c r="I64" s="622"/>
      <c r="J64" s="622"/>
      <c r="K64" s="622"/>
      <c r="L64" s="115"/>
      <c r="M64" s="115"/>
    </row>
    <row r="65" spans="1:13" s="32" customFormat="1" ht="12.75" customHeight="1" x14ac:dyDescent="0.2">
      <c r="A65" s="52"/>
      <c r="B65" s="55" t="s">
        <v>549</v>
      </c>
      <c r="C65" s="55" t="s">
        <v>73</v>
      </c>
      <c r="D65" s="55" t="s">
        <v>74</v>
      </c>
      <c r="E65" s="62">
        <f>E36/E57</f>
        <v>10206.902985074626</v>
      </c>
      <c r="F65" s="63"/>
      <c r="G65" s="62">
        <f>E65+F65</f>
        <v>10206.902985074626</v>
      </c>
      <c r="H65" s="121"/>
      <c r="I65" s="121"/>
      <c r="J65" s="121"/>
      <c r="K65" s="121"/>
      <c r="L65" s="121"/>
      <c r="M65" s="121"/>
    </row>
    <row r="66" spans="1:13" s="433" customFormat="1" ht="30.75" customHeight="1" x14ac:dyDescent="0.2">
      <c r="A66" s="52"/>
      <c r="B66" s="77" t="s">
        <v>550</v>
      </c>
      <c r="C66" s="77" t="s">
        <v>73</v>
      </c>
      <c r="D66" s="77" t="s">
        <v>74</v>
      </c>
      <c r="E66" s="62">
        <f>E36/E53</f>
        <v>157426.91068139963</v>
      </c>
      <c r="F66" s="63"/>
      <c r="G66" s="62">
        <f>E66+F66</f>
        <v>157426.91068139963</v>
      </c>
      <c r="H66" s="121"/>
      <c r="I66" s="121"/>
      <c r="J66" s="121"/>
      <c r="K66" s="121"/>
      <c r="L66" s="121"/>
      <c r="M66" s="121"/>
    </row>
    <row r="67" spans="1:13" s="32" customFormat="1" ht="12" customHeight="1" x14ac:dyDescent="0.35">
      <c r="A67" s="75" t="s">
        <v>77</v>
      </c>
      <c r="B67" s="76" t="s">
        <v>33</v>
      </c>
      <c r="C67" s="76"/>
      <c r="D67" s="76" t="s">
        <v>178</v>
      </c>
      <c r="E67" s="89"/>
      <c r="F67" s="89"/>
      <c r="G67" s="57"/>
      <c r="H67" s="117"/>
      <c r="I67" s="117"/>
      <c r="J67" s="122"/>
      <c r="K67" s="117"/>
      <c r="L67" s="117"/>
      <c r="M67" s="117"/>
    </row>
    <row r="68" spans="1:13" s="32" customFormat="1" ht="36" x14ac:dyDescent="0.35">
      <c r="A68" s="52"/>
      <c r="B68" s="55" t="s">
        <v>188</v>
      </c>
      <c r="C68" s="55" t="s">
        <v>90</v>
      </c>
      <c r="D68" s="55" t="s">
        <v>74</v>
      </c>
      <c r="E68" s="57">
        <v>100</v>
      </c>
      <c r="F68" s="57"/>
      <c r="G68" s="57">
        <f>E68</f>
        <v>100</v>
      </c>
      <c r="H68" s="117"/>
      <c r="I68" s="117"/>
      <c r="J68" s="122"/>
      <c r="K68" s="117"/>
      <c r="L68" s="117"/>
      <c r="M68" s="117"/>
    </row>
    <row r="69" spans="1:13" s="109" customFormat="1" ht="41.25" customHeight="1" x14ac:dyDescent="0.25">
      <c r="A69" s="52"/>
      <c r="B69" s="55" t="s">
        <v>189</v>
      </c>
      <c r="C69" s="55" t="s">
        <v>90</v>
      </c>
      <c r="D69" s="55" t="s">
        <v>74</v>
      </c>
      <c r="E69" s="57">
        <v>100</v>
      </c>
      <c r="F69" s="57"/>
      <c r="G69" s="57">
        <f>E69</f>
        <v>100</v>
      </c>
      <c r="I69" s="69"/>
      <c r="J69" s="70"/>
      <c r="K69" s="69"/>
    </row>
    <row r="70" spans="1:13" s="441" customFormat="1" ht="48.75" customHeight="1" x14ac:dyDescent="0.25">
      <c r="A70" s="52"/>
      <c r="B70" s="77" t="s">
        <v>551</v>
      </c>
      <c r="C70" s="77" t="s">
        <v>90</v>
      </c>
      <c r="D70" s="77" t="s">
        <v>74</v>
      </c>
      <c r="E70" s="448">
        <f>E66/(9169964/90.14)-1</f>
        <v>0.54749372285663966</v>
      </c>
      <c r="F70" s="100"/>
      <c r="G70" s="448">
        <f>E70</f>
        <v>0.54749372285663966</v>
      </c>
      <c r="I70" s="69"/>
      <c r="J70" s="70"/>
      <c r="K70" s="69"/>
    </row>
    <row r="71" spans="1:13" ht="15.75" x14ac:dyDescent="0.25">
      <c r="A71" s="17"/>
    </row>
    <row r="72" spans="1:13" ht="37.5" customHeight="1" x14ac:dyDescent="0.25">
      <c r="A72" s="558" t="s">
        <v>370</v>
      </c>
      <c r="B72" s="558"/>
      <c r="C72" s="558"/>
      <c r="D72" s="45"/>
      <c r="E72" s="23"/>
      <c r="F72" s="559" t="s">
        <v>386</v>
      </c>
      <c r="G72" s="559"/>
    </row>
    <row r="73" spans="1:13" s="28" customFormat="1" ht="8.25" x14ac:dyDescent="0.15">
      <c r="A73" s="46"/>
      <c r="B73" s="47"/>
      <c r="D73" s="48" t="s">
        <v>34</v>
      </c>
      <c r="F73" s="560" t="s">
        <v>35</v>
      </c>
      <c r="G73" s="560"/>
    </row>
    <row r="74" spans="1:13" ht="15.75" x14ac:dyDescent="0.25">
      <c r="A74" s="557" t="s">
        <v>36</v>
      </c>
      <c r="B74" s="557"/>
      <c r="C74" s="16"/>
      <c r="D74" s="16"/>
    </row>
    <row r="75" spans="1:13" ht="15.75" x14ac:dyDescent="0.25">
      <c r="A75" s="20"/>
      <c r="B75" s="20"/>
      <c r="C75" s="16"/>
      <c r="D75" s="16"/>
    </row>
    <row r="76" spans="1:13" ht="50.25" customHeight="1" x14ac:dyDescent="0.25">
      <c r="A76" s="558" t="s">
        <v>414</v>
      </c>
      <c r="B76" s="558"/>
      <c r="C76" s="558"/>
      <c r="D76" s="22"/>
      <c r="E76" s="23"/>
      <c r="F76" s="559" t="s">
        <v>54</v>
      </c>
      <c r="G76" s="559"/>
    </row>
    <row r="77" spans="1:13" s="28" customFormat="1" ht="8.25" x14ac:dyDescent="0.15">
      <c r="A77" s="49"/>
      <c r="B77" s="47"/>
      <c r="C77" s="47"/>
      <c r="D77" s="48" t="s">
        <v>34</v>
      </c>
      <c r="F77" s="560" t="s">
        <v>35</v>
      </c>
      <c r="G77" s="560"/>
    </row>
    <row r="78" spans="1:13" x14ac:dyDescent="0.25">
      <c r="A78" s="548" t="s">
        <v>37</v>
      </c>
      <c r="B78" s="548"/>
    </row>
    <row r="79" spans="1:13" x14ac:dyDescent="0.25">
      <c r="A79" s="549" t="s">
        <v>689</v>
      </c>
      <c r="B79" s="549"/>
    </row>
    <row r="80" spans="1:13" x14ac:dyDescent="0.25">
      <c r="A80" s="544" t="s">
        <v>38</v>
      </c>
      <c r="B80" s="544"/>
    </row>
  </sheetData>
  <mergeCells count="61">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E17:F17"/>
    <mergeCell ref="K17:L17"/>
    <mergeCell ref="M17:O17"/>
    <mergeCell ref="A18:G18"/>
    <mergeCell ref="A19:C19"/>
    <mergeCell ref="D19:G19"/>
    <mergeCell ref="A20:G20"/>
    <mergeCell ref="B21:G21"/>
    <mergeCell ref="B22:G22"/>
    <mergeCell ref="B23:G23"/>
    <mergeCell ref="A25:C25"/>
    <mergeCell ref="D25:G25"/>
    <mergeCell ref="A27:G27"/>
    <mergeCell ref="B29:G29"/>
    <mergeCell ref="B30:G30"/>
    <mergeCell ref="A32:G32"/>
    <mergeCell ref="B34:D34"/>
    <mergeCell ref="B42:D42"/>
    <mergeCell ref="B43:D43"/>
    <mergeCell ref="A44:D44"/>
    <mergeCell ref="B35:D35"/>
    <mergeCell ref="B36:D36"/>
    <mergeCell ref="A37:D37"/>
    <mergeCell ref="A39:G39"/>
    <mergeCell ref="B41:D41"/>
    <mergeCell ref="F77:G77"/>
    <mergeCell ref="A78:B78"/>
    <mergeCell ref="A79:B79"/>
    <mergeCell ref="A80:B80"/>
    <mergeCell ref="A72:C72"/>
    <mergeCell ref="F72:G72"/>
    <mergeCell ref="F73:G73"/>
    <mergeCell ref="A74:B74"/>
    <mergeCell ref="B49:G49"/>
    <mergeCell ref="I61:K61"/>
    <mergeCell ref="I64:K64"/>
    <mergeCell ref="A45:G45"/>
    <mergeCell ref="A76:C76"/>
    <mergeCell ref="F76:G76"/>
  </mergeCells>
  <pageMargins left="0.39370078740157483" right="0.39370078740157483" top="0.39370078740157483" bottom="0.39370078740157483" header="0" footer="0"/>
  <pageSetup paperSize="9" scale="98" orientation="landscape" horizontalDpi="300" verticalDpi="300" r:id="rId1"/>
  <rowBreaks count="2" manualBreakCount="2">
    <brk id="19" max="6" man="1"/>
    <brk id="44"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3"/>
  <sheetViews>
    <sheetView view="pageBreakPreview" topLeftCell="A4" zoomScale="90" zoomScaleSheetLayoutView="90" workbookViewId="0">
      <selection activeCell="A7" sqref="A7:XFD7"/>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75"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t="s">
        <v>311</v>
      </c>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28.5" customHeight="1" x14ac:dyDescent="0.25">
      <c r="A16" s="11" t="s">
        <v>11</v>
      </c>
      <c r="B16" s="37" t="s">
        <v>197</v>
      </c>
      <c r="C16" s="37" t="s">
        <v>198</v>
      </c>
      <c r="D16" s="168" t="s">
        <v>199</v>
      </c>
      <c r="E16" s="591" t="s">
        <v>200</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637" t="s">
        <v>765</v>
      </c>
      <c r="B18" s="637"/>
      <c r="C18" s="637"/>
      <c r="D18" s="637"/>
      <c r="E18" s="637"/>
      <c r="F18" s="637"/>
      <c r="G18" s="637"/>
    </row>
    <row r="19" spans="1:16" ht="161.25" customHeight="1" x14ac:dyDescent="0.25">
      <c r="A19" s="567" t="s">
        <v>45</v>
      </c>
      <c r="B19" s="567"/>
      <c r="C19" s="567"/>
      <c r="D19" s="623" t="s">
        <v>737</v>
      </c>
      <c r="E19" s="623"/>
      <c r="F19" s="623"/>
      <c r="G19" s="623"/>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201</v>
      </c>
      <c r="C22" s="543"/>
      <c r="D22" s="543"/>
      <c r="E22" s="543"/>
      <c r="F22" s="543"/>
      <c r="G22" s="543"/>
    </row>
    <row r="23" spans="1:16" x14ac:dyDescent="0.25">
      <c r="A23" s="40">
        <v>2</v>
      </c>
      <c r="B23" s="543" t="s">
        <v>202</v>
      </c>
      <c r="C23" s="543"/>
      <c r="D23" s="543"/>
      <c r="E23" s="543"/>
      <c r="F23" s="543"/>
      <c r="G23" s="543"/>
    </row>
    <row r="24" spans="1:16" x14ac:dyDescent="0.25">
      <c r="A24" s="40">
        <v>3</v>
      </c>
      <c r="B24" s="543" t="s">
        <v>203</v>
      </c>
      <c r="C24" s="543"/>
      <c r="D24" s="543"/>
      <c r="E24" s="543"/>
      <c r="F24" s="543"/>
      <c r="G24" s="543"/>
    </row>
    <row r="25" spans="1:16" x14ac:dyDescent="0.25">
      <c r="A25" s="71"/>
      <c r="B25" s="71"/>
      <c r="C25" s="71"/>
      <c r="D25" s="72"/>
      <c r="E25" s="72"/>
      <c r="F25" s="72"/>
      <c r="G25" s="72"/>
    </row>
    <row r="26" spans="1:16" ht="72.75" customHeight="1" x14ac:dyDescent="0.25">
      <c r="A26" s="562" t="s">
        <v>50</v>
      </c>
      <c r="B26" s="562"/>
      <c r="C26" s="562"/>
      <c r="D26" s="563" t="s">
        <v>204</v>
      </c>
      <c r="E26" s="563"/>
      <c r="F26" s="563"/>
      <c r="G26" s="563"/>
    </row>
    <row r="27" spans="1:16" ht="15.75" x14ac:dyDescent="0.25">
      <c r="A27" s="73"/>
      <c r="B27" s="73"/>
      <c r="C27" s="73"/>
      <c r="D27" s="15"/>
      <c r="E27" s="15"/>
      <c r="F27" s="15"/>
      <c r="G27" s="15"/>
    </row>
    <row r="28" spans="1:16" ht="15.75" customHeight="1" x14ac:dyDescent="0.25">
      <c r="A28" s="550" t="s">
        <v>49</v>
      </c>
      <c r="B28" s="550"/>
      <c r="C28" s="550"/>
      <c r="D28" s="550"/>
      <c r="E28" s="550"/>
      <c r="F28" s="550"/>
      <c r="G28" s="550"/>
    </row>
    <row r="29" spans="1:16" ht="15.75" customHeight="1" x14ac:dyDescent="0.25">
      <c r="A29" s="39"/>
      <c r="B29" s="39"/>
      <c r="C29" s="39"/>
      <c r="D29" s="39"/>
      <c r="E29" s="39"/>
      <c r="F29" s="39"/>
      <c r="G29" s="39"/>
    </row>
    <row r="30" spans="1:16" ht="15.75" x14ac:dyDescent="0.25">
      <c r="A30" s="18" t="s">
        <v>17</v>
      </c>
      <c r="B30" s="551" t="s">
        <v>19</v>
      </c>
      <c r="C30" s="551"/>
      <c r="D30" s="551"/>
      <c r="E30" s="551"/>
      <c r="F30" s="551"/>
      <c r="G30" s="551"/>
    </row>
    <row r="31" spans="1:16" ht="64.5" customHeight="1" x14ac:dyDescent="0.25">
      <c r="A31" s="18">
        <v>1</v>
      </c>
      <c r="B31" s="543" t="s">
        <v>205</v>
      </c>
      <c r="C31" s="543"/>
      <c r="D31" s="543"/>
      <c r="E31" s="543"/>
      <c r="F31" s="543"/>
      <c r="G31" s="543"/>
    </row>
    <row r="32" spans="1:16" ht="15.75" hidden="1" customHeight="1" x14ac:dyDescent="0.25">
      <c r="A32" s="18">
        <v>2</v>
      </c>
      <c r="B32" s="634" t="s">
        <v>410</v>
      </c>
      <c r="C32" s="635"/>
      <c r="D32" s="635"/>
      <c r="E32" s="635"/>
      <c r="F32" s="635"/>
      <c r="G32" s="636"/>
    </row>
    <row r="33" spans="1:7" ht="15.75" customHeight="1" x14ac:dyDescent="0.25">
      <c r="A33" s="329">
        <v>2</v>
      </c>
      <c r="B33" s="561" t="s">
        <v>101</v>
      </c>
      <c r="C33" s="561"/>
      <c r="D33" s="561"/>
      <c r="E33" s="561"/>
      <c r="F33" s="561"/>
      <c r="G33" s="561"/>
    </row>
    <row r="34" spans="1:7" ht="15.75" x14ac:dyDescent="0.25">
      <c r="A34" s="42"/>
      <c r="B34" s="42"/>
      <c r="C34" s="42"/>
      <c r="D34" s="42"/>
      <c r="E34" s="42"/>
      <c r="F34" s="42"/>
      <c r="G34" s="42"/>
    </row>
    <row r="35" spans="1:7" ht="15.75" x14ac:dyDescent="0.25">
      <c r="A35" s="564" t="s">
        <v>52</v>
      </c>
      <c r="B35" s="564"/>
      <c r="C35" s="564"/>
      <c r="D35" s="564"/>
      <c r="E35" s="564"/>
      <c r="F35" s="564"/>
      <c r="G35" s="564"/>
    </row>
    <row r="36" spans="1:7" ht="15.75" x14ac:dyDescent="0.25">
      <c r="A36" s="17"/>
      <c r="G36" s="44" t="s">
        <v>21</v>
      </c>
    </row>
    <row r="37" spans="1:7" ht="15.75" x14ac:dyDescent="0.25">
      <c r="A37" s="18" t="s">
        <v>17</v>
      </c>
      <c r="B37" s="551" t="s">
        <v>20</v>
      </c>
      <c r="C37" s="551"/>
      <c r="D37" s="551"/>
      <c r="E37" s="18" t="s">
        <v>22</v>
      </c>
      <c r="F37" s="18" t="s">
        <v>23</v>
      </c>
      <c r="G37" s="18" t="s">
        <v>24</v>
      </c>
    </row>
    <row r="38" spans="1:7" s="195" customFormat="1" ht="11.25" x14ac:dyDescent="0.2">
      <c r="A38" s="362">
        <v>1</v>
      </c>
      <c r="B38" s="598">
        <v>2</v>
      </c>
      <c r="C38" s="598"/>
      <c r="D38" s="598"/>
      <c r="E38" s="362">
        <v>3</v>
      </c>
      <c r="F38" s="362">
        <v>4</v>
      </c>
      <c r="G38" s="362">
        <v>5</v>
      </c>
    </row>
    <row r="39" spans="1:7" s="50" customFormat="1" ht="122.25" customHeight="1" x14ac:dyDescent="0.2">
      <c r="A39" s="40">
        <v>1</v>
      </c>
      <c r="B39" s="624" t="s">
        <v>205</v>
      </c>
      <c r="C39" s="624"/>
      <c r="D39" s="624"/>
      <c r="E39" s="175">
        <f>33250140-62200</f>
        <v>33187940</v>
      </c>
      <c r="F39" s="51">
        <v>0</v>
      </c>
      <c r="G39" s="51">
        <f>E39+F39</f>
        <v>33187940</v>
      </c>
    </row>
    <row r="40" spans="1:7" s="50" customFormat="1" ht="12.75" hidden="1" customHeight="1" x14ac:dyDescent="0.2">
      <c r="A40" s="40">
        <v>2</v>
      </c>
      <c r="B40" s="599" t="s">
        <v>410</v>
      </c>
      <c r="C40" s="600"/>
      <c r="D40" s="601"/>
      <c r="E40" s="51">
        <v>0</v>
      </c>
      <c r="F40" s="51">
        <v>0</v>
      </c>
      <c r="G40" s="51">
        <f>E40+F40</f>
        <v>0</v>
      </c>
    </row>
    <row r="41" spans="1:7" s="50" customFormat="1" ht="12.75" customHeight="1" x14ac:dyDescent="0.2">
      <c r="A41" s="330">
        <v>2</v>
      </c>
      <c r="B41" s="599" t="s">
        <v>101</v>
      </c>
      <c r="C41" s="600"/>
      <c r="D41" s="601"/>
      <c r="E41" s="51">
        <v>0</v>
      </c>
      <c r="F41" s="51">
        <v>266000</v>
      </c>
      <c r="G41" s="51">
        <f>E41+F41</f>
        <v>266000</v>
      </c>
    </row>
    <row r="42" spans="1:7" ht="15.75" customHeight="1" x14ac:dyDescent="0.25">
      <c r="A42" s="551" t="s">
        <v>24</v>
      </c>
      <c r="B42" s="551"/>
      <c r="C42" s="551"/>
      <c r="D42" s="551"/>
      <c r="E42" s="74">
        <f>SUM(E39:E41)</f>
        <v>33187940</v>
      </c>
      <c r="F42" s="74">
        <f t="shared" ref="F42:G42" si="0">SUM(F39:F41)</f>
        <v>266000</v>
      </c>
      <c r="G42" s="74">
        <f t="shared" si="0"/>
        <v>33453940</v>
      </c>
    </row>
    <row r="43" spans="1:7" ht="15.75" customHeight="1" x14ac:dyDescent="0.25">
      <c r="A43" s="42"/>
      <c r="B43" s="42"/>
      <c r="C43" s="42"/>
      <c r="D43" s="42"/>
      <c r="E43" s="42"/>
      <c r="F43" s="42"/>
      <c r="G43" s="42"/>
    </row>
    <row r="44" spans="1:7" ht="15.75" customHeight="1" x14ac:dyDescent="0.25">
      <c r="A44" s="550" t="s">
        <v>53</v>
      </c>
      <c r="B44" s="550"/>
      <c r="C44" s="550"/>
      <c r="D44" s="550"/>
      <c r="E44" s="550"/>
      <c r="F44" s="550"/>
      <c r="G44" s="550"/>
    </row>
    <row r="45" spans="1:7" ht="15.75" x14ac:dyDescent="0.25">
      <c r="A45" s="17"/>
      <c r="G45" s="43" t="s">
        <v>25</v>
      </c>
    </row>
    <row r="46" spans="1:7" ht="15.75" x14ac:dyDescent="0.25">
      <c r="A46" s="18" t="s">
        <v>17</v>
      </c>
      <c r="B46" s="581" t="s">
        <v>26</v>
      </c>
      <c r="C46" s="582"/>
      <c r="D46" s="583"/>
      <c r="E46" s="18" t="s">
        <v>22</v>
      </c>
      <c r="F46" s="18" t="s">
        <v>23</v>
      </c>
      <c r="G46" s="18" t="s">
        <v>24</v>
      </c>
    </row>
    <row r="47" spans="1:7" s="28" customFormat="1" ht="8.25" x14ac:dyDescent="0.15">
      <c r="A47" s="331">
        <v>1</v>
      </c>
      <c r="B47" s="552">
        <v>2</v>
      </c>
      <c r="C47" s="553"/>
      <c r="D47" s="554"/>
      <c r="E47" s="331">
        <v>3</v>
      </c>
      <c r="F47" s="331">
        <v>4</v>
      </c>
      <c r="G47" s="331">
        <v>5</v>
      </c>
    </row>
    <row r="48" spans="1:7" hidden="1" x14ac:dyDescent="0.25">
      <c r="A48" s="40">
        <v>1</v>
      </c>
      <c r="B48" s="537"/>
      <c r="C48" s="538"/>
      <c r="D48" s="539"/>
      <c r="E48" s="172"/>
      <c r="F48" s="51">
        <v>0</v>
      </c>
      <c r="G48" s="51">
        <f>E48+F48</f>
        <v>0</v>
      </c>
    </row>
    <row r="49" spans="1:11" ht="15.75" customHeight="1" x14ac:dyDescent="0.25">
      <c r="A49" s="581" t="s">
        <v>24</v>
      </c>
      <c r="B49" s="582"/>
      <c r="C49" s="582"/>
      <c r="D49" s="583"/>
      <c r="E49" s="51">
        <f>SUM(E48:E48)</f>
        <v>0</v>
      </c>
      <c r="F49" s="51">
        <f>SUM(F48:F48)</f>
        <v>0</v>
      </c>
      <c r="G49" s="51">
        <f>SUM(G48:G48)</f>
        <v>0</v>
      </c>
    </row>
    <row r="50" spans="1:11" ht="15.75" customHeight="1" x14ac:dyDescent="0.25">
      <c r="A50" s="550" t="s">
        <v>279</v>
      </c>
      <c r="B50" s="550"/>
      <c r="C50" s="550"/>
      <c r="D50" s="550"/>
      <c r="E50" s="550"/>
      <c r="F50" s="550"/>
      <c r="G50" s="550"/>
    </row>
    <row r="51" spans="1:11" ht="15.75" x14ac:dyDescent="0.25">
      <c r="A51" s="17"/>
    </row>
    <row r="52" spans="1:11" ht="15.75" x14ac:dyDescent="0.25">
      <c r="A52" s="18" t="s">
        <v>17</v>
      </c>
      <c r="B52" s="18" t="s">
        <v>27</v>
      </c>
      <c r="C52" s="18" t="s">
        <v>28</v>
      </c>
      <c r="D52" s="18" t="s">
        <v>29</v>
      </c>
      <c r="E52" s="18" t="s">
        <v>22</v>
      </c>
      <c r="F52" s="18" t="s">
        <v>23</v>
      </c>
      <c r="G52" s="18" t="s">
        <v>24</v>
      </c>
    </row>
    <row r="53" spans="1:11" s="28" customFormat="1" ht="8.25" x14ac:dyDescent="0.15">
      <c r="A53" s="260">
        <v>1</v>
      </c>
      <c r="B53" s="260">
        <v>2</v>
      </c>
      <c r="C53" s="260">
        <v>3</v>
      </c>
      <c r="D53" s="260">
        <v>4</v>
      </c>
      <c r="E53" s="260">
        <v>5</v>
      </c>
      <c r="F53" s="260">
        <v>6</v>
      </c>
      <c r="G53" s="260">
        <v>7</v>
      </c>
    </row>
    <row r="54" spans="1:11" s="32" customFormat="1" ht="64.5" customHeight="1" x14ac:dyDescent="0.25">
      <c r="A54" s="52">
        <v>1</v>
      </c>
      <c r="B54" s="611" t="s">
        <v>220</v>
      </c>
      <c r="C54" s="612"/>
      <c r="D54" s="612"/>
      <c r="E54" s="612"/>
      <c r="F54" s="612"/>
      <c r="G54" s="613"/>
      <c r="I54" s="69"/>
      <c r="J54" s="70"/>
      <c r="K54" s="69"/>
    </row>
    <row r="55" spans="1:11" s="109" customFormat="1" ht="15.75" customHeight="1" x14ac:dyDescent="0.25">
      <c r="A55" s="53" t="s">
        <v>55</v>
      </c>
      <c r="B55" s="144" t="s">
        <v>30</v>
      </c>
      <c r="C55" s="55"/>
      <c r="D55" s="55"/>
      <c r="E55" s="55"/>
      <c r="F55" s="55"/>
      <c r="G55" s="57"/>
      <c r="I55" s="69"/>
      <c r="J55" s="70"/>
      <c r="K55" s="69"/>
    </row>
    <row r="56" spans="1:11" s="109" customFormat="1" ht="18" customHeight="1" x14ac:dyDescent="0.25">
      <c r="A56" s="53"/>
      <c r="B56" s="55" t="s">
        <v>207</v>
      </c>
      <c r="C56" s="55" t="s">
        <v>57</v>
      </c>
      <c r="D56" s="55" t="s">
        <v>179</v>
      </c>
      <c r="E56" s="57">
        <v>4</v>
      </c>
      <c r="F56" s="55"/>
      <c r="G56" s="57">
        <f t="shared" ref="G56:G70" si="1">E56</f>
        <v>4</v>
      </c>
      <c r="H56" s="638" t="s">
        <v>357</v>
      </c>
      <c r="I56" s="639"/>
      <c r="J56" s="70"/>
      <c r="K56" s="69"/>
    </row>
    <row r="57" spans="1:11" s="109" customFormat="1" ht="24" x14ac:dyDescent="0.25">
      <c r="A57" s="53"/>
      <c r="B57" s="55" t="s">
        <v>208</v>
      </c>
      <c r="C57" s="55" t="s">
        <v>57</v>
      </c>
      <c r="D57" s="55" t="s">
        <v>179</v>
      </c>
      <c r="E57" s="57">
        <v>16</v>
      </c>
      <c r="F57" s="55"/>
      <c r="G57" s="57">
        <f t="shared" si="1"/>
        <v>16</v>
      </c>
      <c r="I57" s="69"/>
      <c r="J57" s="70"/>
      <c r="K57" s="69"/>
    </row>
    <row r="58" spans="1:11" s="109" customFormat="1" ht="72" x14ac:dyDescent="0.25">
      <c r="A58" s="53"/>
      <c r="B58" s="55" t="s">
        <v>63</v>
      </c>
      <c r="C58" s="55" t="s">
        <v>61</v>
      </c>
      <c r="D58" s="55" t="s">
        <v>64</v>
      </c>
      <c r="E58" s="60">
        <v>28</v>
      </c>
      <c r="F58" s="55"/>
      <c r="G58" s="60">
        <f t="shared" si="1"/>
        <v>28</v>
      </c>
      <c r="I58" s="69"/>
      <c r="J58" s="70"/>
      <c r="K58" s="69"/>
    </row>
    <row r="59" spans="1:11" s="109" customFormat="1" ht="36" x14ac:dyDescent="0.25">
      <c r="A59" s="53"/>
      <c r="B59" s="55" t="s">
        <v>65</v>
      </c>
      <c r="C59" s="55" t="s">
        <v>61</v>
      </c>
      <c r="D59" s="55" t="s">
        <v>64</v>
      </c>
      <c r="E59" s="60">
        <v>53.5</v>
      </c>
      <c r="F59" s="66"/>
      <c r="G59" s="60">
        <f t="shared" si="1"/>
        <v>53.5</v>
      </c>
      <c r="I59" s="69"/>
      <c r="J59" s="70"/>
      <c r="K59" s="69"/>
    </row>
    <row r="60" spans="1:11" s="109" customFormat="1" ht="36" x14ac:dyDescent="0.25">
      <c r="A60" s="53"/>
      <c r="B60" s="55" t="s">
        <v>66</v>
      </c>
      <c r="C60" s="55" t="s">
        <v>61</v>
      </c>
      <c r="D60" s="55" t="s">
        <v>64</v>
      </c>
      <c r="E60" s="60">
        <v>5</v>
      </c>
      <c r="F60" s="66"/>
      <c r="G60" s="60">
        <f t="shared" si="1"/>
        <v>5</v>
      </c>
      <c r="I60" s="69"/>
      <c r="J60" s="70"/>
      <c r="K60" s="69"/>
    </row>
    <row r="61" spans="1:11" s="109" customFormat="1" ht="18" customHeight="1" x14ac:dyDescent="0.25">
      <c r="A61" s="53"/>
      <c r="B61" s="55" t="s">
        <v>67</v>
      </c>
      <c r="C61" s="55" t="s">
        <v>61</v>
      </c>
      <c r="D61" s="55" t="s">
        <v>64</v>
      </c>
      <c r="E61" s="60">
        <f>E59+E60+E58</f>
        <v>86.5</v>
      </c>
      <c r="F61" s="66"/>
      <c r="G61" s="60">
        <f t="shared" si="1"/>
        <v>86.5</v>
      </c>
      <c r="I61" s="69"/>
      <c r="J61" s="70"/>
      <c r="K61" s="69"/>
    </row>
    <row r="62" spans="1:11" s="109" customFormat="1" ht="18" customHeight="1" x14ac:dyDescent="0.25">
      <c r="A62" s="53" t="s">
        <v>68</v>
      </c>
      <c r="B62" s="54" t="s">
        <v>31</v>
      </c>
      <c r="C62" s="55"/>
      <c r="D62" s="55"/>
      <c r="E62" s="66"/>
      <c r="F62" s="55"/>
      <c r="G62" s="57"/>
      <c r="I62" s="69"/>
      <c r="J62" s="70"/>
      <c r="K62" s="69"/>
    </row>
    <row r="63" spans="1:11" s="32" customFormat="1" ht="24" x14ac:dyDescent="0.25">
      <c r="A63" s="53"/>
      <c r="B63" s="55" t="s">
        <v>210</v>
      </c>
      <c r="C63" s="55" t="s">
        <v>57</v>
      </c>
      <c r="D63" s="55" t="s">
        <v>211</v>
      </c>
      <c r="E63" s="380">
        <v>129</v>
      </c>
      <c r="F63" s="55"/>
      <c r="G63" s="57">
        <f t="shared" si="1"/>
        <v>129</v>
      </c>
      <c r="H63" s="628" t="s">
        <v>364</v>
      </c>
      <c r="I63" s="629"/>
      <c r="J63" s="70"/>
      <c r="K63" s="69"/>
    </row>
    <row r="64" spans="1:11" s="32" customFormat="1" ht="24" x14ac:dyDescent="0.25">
      <c r="A64" s="53"/>
      <c r="B64" s="55" t="s">
        <v>212</v>
      </c>
      <c r="C64" s="55" t="s">
        <v>57</v>
      </c>
      <c r="D64" s="55" t="s">
        <v>213</v>
      </c>
      <c r="E64" s="386">
        <v>2461</v>
      </c>
      <c r="F64" s="66"/>
      <c r="G64" s="57">
        <f t="shared" si="1"/>
        <v>2461</v>
      </c>
      <c r="I64" s="69"/>
      <c r="J64" s="70"/>
      <c r="K64" s="69"/>
    </row>
    <row r="65" spans="1:13" s="32" customFormat="1" ht="22.5" customHeight="1" x14ac:dyDescent="0.25">
      <c r="A65" s="53"/>
      <c r="B65" s="55" t="s">
        <v>214</v>
      </c>
      <c r="C65" s="55" t="s">
        <v>57</v>
      </c>
      <c r="D65" s="55" t="s">
        <v>213</v>
      </c>
      <c r="E65" s="380">
        <v>37</v>
      </c>
      <c r="F65" s="66"/>
      <c r="G65" s="57">
        <f t="shared" si="1"/>
        <v>37</v>
      </c>
      <c r="I65" s="69"/>
      <c r="J65" s="70"/>
      <c r="K65" s="69"/>
    </row>
    <row r="66" spans="1:13" s="433" customFormat="1" ht="22.5" customHeight="1" x14ac:dyDescent="0.25">
      <c r="A66" s="53"/>
      <c r="B66" s="55" t="s">
        <v>566</v>
      </c>
      <c r="C66" s="55" t="s">
        <v>57</v>
      </c>
      <c r="D66" s="77" t="s">
        <v>273</v>
      </c>
      <c r="E66" s="484">
        <v>75</v>
      </c>
      <c r="F66" s="66"/>
      <c r="G66" s="435">
        <f t="shared" si="1"/>
        <v>75</v>
      </c>
      <c r="I66" s="69"/>
      <c r="J66" s="70"/>
      <c r="K66" s="69"/>
    </row>
    <row r="67" spans="1:13" s="32" customFormat="1" ht="15" customHeight="1" x14ac:dyDescent="0.25">
      <c r="A67" s="53" t="s">
        <v>72</v>
      </c>
      <c r="B67" s="54" t="s">
        <v>32</v>
      </c>
      <c r="C67" s="55"/>
      <c r="D67" s="55"/>
      <c r="E67" s="57"/>
      <c r="F67" s="55"/>
      <c r="G67" s="57"/>
      <c r="I67" s="69"/>
      <c r="J67" s="70"/>
      <c r="K67" s="69"/>
    </row>
    <row r="68" spans="1:13" s="32" customFormat="1" ht="24" x14ac:dyDescent="0.25">
      <c r="A68" s="53"/>
      <c r="B68" s="55" t="s">
        <v>215</v>
      </c>
      <c r="C68" s="55" t="s">
        <v>57</v>
      </c>
      <c r="D68" s="55" t="s">
        <v>213</v>
      </c>
      <c r="E68" s="58">
        <f>E63/55</f>
        <v>2.3454545454545452</v>
      </c>
      <c r="F68" s="66"/>
      <c r="G68" s="58">
        <f t="shared" si="1"/>
        <v>2.3454545454545452</v>
      </c>
      <c r="I68" s="69"/>
      <c r="J68" s="70"/>
      <c r="K68" s="69"/>
    </row>
    <row r="69" spans="1:13" s="32" customFormat="1" ht="36" x14ac:dyDescent="0.25">
      <c r="A69" s="53"/>
      <c r="B69" s="55" t="s">
        <v>216</v>
      </c>
      <c r="C69" s="55" t="s">
        <v>57</v>
      </c>
      <c r="D69" s="55" t="s">
        <v>213</v>
      </c>
      <c r="E69" s="58">
        <f>E64/8</f>
        <v>307.625</v>
      </c>
      <c r="F69" s="66"/>
      <c r="G69" s="58">
        <f t="shared" si="1"/>
        <v>307.625</v>
      </c>
      <c r="I69" s="69"/>
      <c r="J69" s="70"/>
      <c r="K69" s="69"/>
    </row>
    <row r="70" spans="1:13" s="32" customFormat="1" ht="24" x14ac:dyDescent="0.25">
      <c r="A70" s="53"/>
      <c r="B70" s="55" t="s">
        <v>217</v>
      </c>
      <c r="C70" s="55" t="s">
        <v>57</v>
      </c>
      <c r="D70" s="55" t="s">
        <v>213</v>
      </c>
      <c r="E70" s="57">
        <v>1</v>
      </c>
      <c r="F70" s="66"/>
      <c r="G70" s="57">
        <f t="shared" si="1"/>
        <v>1</v>
      </c>
      <c r="I70" s="69"/>
      <c r="J70" s="70"/>
      <c r="K70" s="69"/>
    </row>
    <row r="71" spans="1:13" s="32" customFormat="1" ht="17.25" customHeight="1" x14ac:dyDescent="0.25">
      <c r="A71" s="53" t="s">
        <v>77</v>
      </c>
      <c r="B71" s="54" t="s">
        <v>33</v>
      </c>
      <c r="C71" s="55"/>
      <c r="D71" s="55"/>
      <c r="E71" s="66"/>
      <c r="F71" s="66"/>
      <c r="G71" s="57"/>
      <c r="I71" s="69"/>
      <c r="J71" s="70"/>
      <c r="K71" s="69"/>
    </row>
    <row r="72" spans="1:13" s="32" customFormat="1" ht="24" x14ac:dyDescent="0.3">
      <c r="A72" s="53"/>
      <c r="B72" s="55" t="s">
        <v>218</v>
      </c>
      <c r="C72" s="55" t="s">
        <v>90</v>
      </c>
      <c r="D72" s="55" t="s">
        <v>219</v>
      </c>
      <c r="E72" s="57">
        <v>100</v>
      </c>
      <c r="F72" s="66"/>
      <c r="G72" s="57">
        <f>E72</f>
        <v>100</v>
      </c>
      <c r="H72" s="106"/>
      <c r="I72" s="107"/>
      <c r="J72" s="108"/>
      <c r="K72" s="107"/>
      <c r="L72" s="106"/>
      <c r="M72" s="106"/>
    </row>
    <row r="73" spans="1:13" s="32" customFormat="1" ht="15.75" hidden="1" customHeight="1" x14ac:dyDescent="0.25">
      <c r="A73" s="52">
        <v>2</v>
      </c>
      <c r="B73" s="611" t="s">
        <v>415</v>
      </c>
      <c r="C73" s="612"/>
      <c r="D73" s="612"/>
      <c r="E73" s="612"/>
      <c r="F73" s="612"/>
      <c r="G73" s="613"/>
      <c r="I73" s="69"/>
      <c r="J73" s="70"/>
      <c r="K73" s="69"/>
    </row>
    <row r="74" spans="1:13" s="32" customFormat="1" ht="18" hidden="1" customHeight="1" x14ac:dyDescent="0.25">
      <c r="A74" s="75" t="s">
        <v>80</v>
      </c>
      <c r="B74" s="76" t="s">
        <v>56</v>
      </c>
      <c r="C74" s="52"/>
      <c r="D74" s="52"/>
      <c r="E74" s="86"/>
      <c r="F74" s="86"/>
      <c r="G74" s="87"/>
      <c r="I74" s="69"/>
      <c r="J74" s="70"/>
      <c r="K74" s="69"/>
    </row>
    <row r="75" spans="1:13" s="32" customFormat="1" ht="36" hidden="1" x14ac:dyDescent="0.25">
      <c r="A75" s="52"/>
      <c r="B75" s="55" t="s">
        <v>417</v>
      </c>
      <c r="C75" s="52" t="s">
        <v>73</v>
      </c>
      <c r="D75" s="52" t="s">
        <v>124</v>
      </c>
      <c r="E75" s="92">
        <f>E40</f>
        <v>0</v>
      </c>
      <c r="F75" s="92"/>
      <c r="G75" s="95">
        <f>E75</f>
        <v>0</v>
      </c>
      <c r="I75" s="69"/>
      <c r="J75" s="70"/>
      <c r="K75" s="69"/>
    </row>
    <row r="76" spans="1:13" s="32" customFormat="1" ht="17.25" hidden="1" customHeight="1" x14ac:dyDescent="0.25">
      <c r="A76" s="75" t="s">
        <v>83</v>
      </c>
      <c r="B76" s="76" t="s">
        <v>31</v>
      </c>
      <c r="C76" s="52"/>
      <c r="D76" s="52"/>
      <c r="E76" s="88"/>
      <c r="F76" s="88"/>
      <c r="G76" s="87"/>
      <c r="I76" s="69"/>
      <c r="J76" s="70"/>
      <c r="K76" s="69"/>
    </row>
    <row r="77" spans="1:13" s="32" customFormat="1" ht="36" hidden="1" x14ac:dyDescent="0.25">
      <c r="A77" s="52"/>
      <c r="B77" s="55" t="s">
        <v>418</v>
      </c>
      <c r="C77" s="52" t="s">
        <v>57</v>
      </c>
      <c r="D77" s="52" t="s">
        <v>85</v>
      </c>
      <c r="E77" s="87">
        <v>1</v>
      </c>
      <c r="F77" s="87"/>
      <c r="G77" s="91">
        <f>E77</f>
        <v>1</v>
      </c>
      <c r="I77" s="69"/>
      <c r="J77" s="70"/>
      <c r="K77" s="69"/>
    </row>
    <row r="78" spans="1:13" s="32" customFormat="1" ht="18" hidden="1" customHeight="1" x14ac:dyDescent="0.25">
      <c r="A78" s="75" t="s">
        <v>86</v>
      </c>
      <c r="B78" s="76" t="s">
        <v>32</v>
      </c>
      <c r="C78" s="52"/>
      <c r="D78" s="52"/>
      <c r="E78" s="88"/>
      <c r="F78" s="88"/>
      <c r="G78" s="87"/>
      <c r="I78" s="69"/>
      <c r="J78" s="70"/>
      <c r="K78" s="69"/>
    </row>
    <row r="79" spans="1:13" s="32" customFormat="1" ht="24" hidden="1" x14ac:dyDescent="0.25">
      <c r="A79" s="52"/>
      <c r="B79" s="55" t="s">
        <v>419</v>
      </c>
      <c r="C79" s="52" t="s">
        <v>73</v>
      </c>
      <c r="D79" s="52" t="s">
        <v>74</v>
      </c>
      <c r="E79" s="92">
        <f>E75/E77</f>
        <v>0</v>
      </c>
      <c r="F79" s="92"/>
      <c r="G79" s="95">
        <f>E79</f>
        <v>0</v>
      </c>
      <c r="I79" s="69"/>
      <c r="J79" s="70"/>
      <c r="K79" s="69"/>
    </row>
    <row r="80" spans="1:13" s="32" customFormat="1" ht="14.25" hidden="1" customHeight="1" x14ac:dyDescent="0.25">
      <c r="A80" s="75" t="s">
        <v>88</v>
      </c>
      <c r="B80" s="76" t="s">
        <v>33</v>
      </c>
      <c r="C80" s="52"/>
      <c r="D80" s="52"/>
      <c r="E80" s="89"/>
      <c r="F80" s="89"/>
      <c r="G80" s="87"/>
      <c r="I80" s="69"/>
      <c r="J80" s="70"/>
      <c r="K80" s="69"/>
    </row>
    <row r="81" spans="1:11" s="32" customFormat="1" ht="36" hidden="1" x14ac:dyDescent="0.25">
      <c r="A81" s="52"/>
      <c r="B81" s="55" t="s">
        <v>416</v>
      </c>
      <c r="C81" s="52" t="s">
        <v>90</v>
      </c>
      <c r="D81" s="52" t="s">
        <v>74</v>
      </c>
      <c r="E81" s="87">
        <v>100</v>
      </c>
      <c r="F81" s="91"/>
      <c r="G81" s="90">
        <f>E81</f>
        <v>100</v>
      </c>
      <c r="I81" s="69"/>
      <c r="J81" s="70"/>
      <c r="K81" s="69"/>
    </row>
    <row r="82" spans="1:11" s="332" customFormat="1" ht="15.75" customHeight="1" x14ac:dyDescent="0.25">
      <c r="A82" s="52">
        <v>2</v>
      </c>
      <c r="B82" s="540" t="s">
        <v>191</v>
      </c>
      <c r="C82" s="541"/>
      <c r="D82" s="541"/>
      <c r="E82" s="541"/>
      <c r="F82" s="541"/>
      <c r="G82" s="542"/>
      <c r="I82" s="69"/>
      <c r="J82" s="70"/>
      <c r="K82" s="69"/>
    </row>
    <row r="83" spans="1:11" s="332" customFormat="1" ht="18" customHeight="1" x14ac:dyDescent="0.25">
      <c r="A83" s="75" t="s">
        <v>80</v>
      </c>
      <c r="B83" s="76" t="s">
        <v>56</v>
      </c>
      <c r="C83" s="52"/>
      <c r="D83" s="52"/>
      <c r="E83" s="86"/>
      <c r="F83" s="86"/>
      <c r="G83" s="333"/>
      <c r="I83" s="69"/>
      <c r="J83" s="70"/>
      <c r="K83" s="69"/>
    </row>
    <row r="84" spans="1:11" s="332" customFormat="1" ht="22.5" x14ac:dyDescent="0.25">
      <c r="A84" s="52"/>
      <c r="B84" s="52" t="s">
        <v>81</v>
      </c>
      <c r="C84" s="52" t="s">
        <v>73</v>
      </c>
      <c r="D84" s="52" t="s">
        <v>124</v>
      </c>
      <c r="E84" s="333"/>
      <c r="F84" s="92">
        <f>F41</f>
        <v>266000</v>
      </c>
      <c r="G84" s="95">
        <f>F84</f>
        <v>266000</v>
      </c>
      <c r="I84" s="69"/>
      <c r="J84" s="70"/>
      <c r="K84" s="69"/>
    </row>
    <row r="85" spans="1:11" s="332" customFormat="1" ht="17.25" customHeight="1" x14ac:dyDescent="0.25">
      <c r="A85" s="75" t="s">
        <v>83</v>
      </c>
      <c r="B85" s="76" t="s">
        <v>31</v>
      </c>
      <c r="C85" s="52"/>
      <c r="D85" s="52"/>
      <c r="E85" s="88"/>
      <c r="F85" s="92"/>
      <c r="G85" s="333"/>
      <c r="I85" s="69"/>
      <c r="J85" s="70"/>
      <c r="K85" s="69"/>
    </row>
    <row r="86" spans="1:11" s="332" customFormat="1" ht="25.5" x14ac:dyDescent="0.25">
      <c r="A86" s="52"/>
      <c r="B86" s="52" t="s">
        <v>126</v>
      </c>
      <c r="C86" s="52" t="s">
        <v>57</v>
      </c>
      <c r="D86" s="52" t="s">
        <v>85</v>
      </c>
      <c r="E86" s="333"/>
      <c r="F86" s="363">
        <v>10</v>
      </c>
      <c r="G86" s="91">
        <f>F86</f>
        <v>10</v>
      </c>
      <c r="I86" s="69"/>
      <c r="J86" s="70"/>
      <c r="K86" s="69"/>
    </row>
    <row r="87" spans="1:11" s="332" customFormat="1" ht="18" customHeight="1" x14ac:dyDescent="0.25">
      <c r="A87" s="75" t="s">
        <v>86</v>
      </c>
      <c r="B87" s="76" t="s">
        <v>32</v>
      </c>
      <c r="C87" s="52"/>
      <c r="D87" s="52"/>
      <c r="E87" s="88"/>
      <c r="F87" s="88"/>
      <c r="G87" s="333"/>
      <c r="I87" s="69"/>
      <c r="J87" s="70"/>
      <c r="K87" s="69"/>
    </row>
    <row r="88" spans="1:11" s="332" customFormat="1" ht="25.5" x14ac:dyDescent="0.25">
      <c r="A88" s="52"/>
      <c r="B88" s="52" t="s">
        <v>128</v>
      </c>
      <c r="C88" s="52" t="s">
        <v>73</v>
      </c>
      <c r="D88" s="52" t="s">
        <v>74</v>
      </c>
      <c r="E88" s="333"/>
      <c r="F88" s="92">
        <f>F84/F86</f>
        <v>26600</v>
      </c>
      <c r="G88" s="95">
        <f>F88</f>
        <v>26600</v>
      </c>
      <c r="I88" s="69"/>
      <c r="J88" s="70"/>
      <c r="K88" s="69"/>
    </row>
    <row r="89" spans="1:11" s="332" customFormat="1" ht="14.25" customHeight="1" x14ac:dyDescent="0.25">
      <c r="A89" s="75" t="s">
        <v>88</v>
      </c>
      <c r="B89" s="76" t="s">
        <v>33</v>
      </c>
      <c r="C89" s="52"/>
      <c r="D89" s="52"/>
      <c r="E89" s="89"/>
      <c r="F89" s="89"/>
      <c r="G89" s="333"/>
      <c r="I89" s="69"/>
      <c r="J89" s="70"/>
      <c r="K89" s="69"/>
    </row>
    <row r="90" spans="1:11" s="332" customFormat="1" ht="25.5" x14ac:dyDescent="0.25">
      <c r="A90" s="52"/>
      <c r="B90" s="52" t="s">
        <v>130</v>
      </c>
      <c r="C90" s="52" t="s">
        <v>90</v>
      </c>
      <c r="D90" s="52" t="s">
        <v>74</v>
      </c>
      <c r="E90" s="333"/>
      <c r="F90" s="91">
        <v>100</v>
      </c>
      <c r="G90" s="90">
        <f>F90</f>
        <v>100</v>
      </c>
      <c r="I90" s="69"/>
      <c r="J90" s="70"/>
      <c r="K90" s="69"/>
    </row>
    <row r="91" spans="1:11" ht="15.75" x14ac:dyDescent="0.25">
      <c r="A91" s="17"/>
    </row>
    <row r="92" spans="1:11" ht="37.5" customHeight="1" x14ac:dyDescent="0.25">
      <c r="A92" s="558" t="s">
        <v>370</v>
      </c>
      <c r="B92" s="558"/>
      <c r="C92" s="558"/>
      <c r="D92" s="45"/>
      <c r="E92" s="23"/>
      <c r="F92" s="559" t="s">
        <v>386</v>
      </c>
      <c r="G92" s="559"/>
    </row>
    <row r="93" spans="1:11" s="28" customFormat="1" ht="8.25" x14ac:dyDescent="0.15">
      <c r="A93" s="46"/>
      <c r="B93" s="47"/>
      <c r="D93" s="48" t="s">
        <v>34</v>
      </c>
      <c r="F93" s="560" t="s">
        <v>35</v>
      </c>
      <c r="G93" s="560"/>
    </row>
    <row r="94" spans="1:11" ht="15.75" x14ac:dyDescent="0.25">
      <c r="A94" s="557" t="s">
        <v>36</v>
      </c>
      <c r="B94" s="557"/>
      <c r="C94" s="16"/>
      <c r="D94" s="16"/>
    </row>
    <row r="95" spans="1:11" ht="15.75" x14ac:dyDescent="0.25">
      <c r="A95" s="20"/>
      <c r="B95" s="20"/>
      <c r="C95" s="16"/>
      <c r="D95" s="16"/>
    </row>
    <row r="96" spans="1:11" ht="50.25" customHeight="1" x14ac:dyDescent="0.25">
      <c r="A96" s="558" t="s">
        <v>414</v>
      </c>
      <c r="B96" s="558"/>
      <c r="C96" s="558"/>
      <c r="D96" s="22"/>
      <c r="E96" s="23"/>
      <c r="F96" s="559" t="s">
        <v>54</v>
      </c>
      <c r="G96" s="559"/>
    </row>
    <row r="97" spans="1:14" s="28" customFormat="1" ht="8.25" x14ac:dyDescent="0.15">
      <c r="A97" s="49"/>
      <c r="B97" s="47"/>
      <c r="C97" s="47"/>
      <c r="D97" s="48" t="s">
        <v>34</v>
      </c>
      <c r="F97" s="560" t="s">
        <v>35</v>
      </c>
      <c r="G97" s="560"/>
    </row>
    <row r="98" spans="1:14" x14ac:dyDescent="0.25">
      <c r="A98" s="548" t="s">
        <v>37</v>
      </c>
      <c r="B98" s="548"/>
    </row>
    <row r="99" spans="1:14" x14ac:dyDescent="0.25">
      <c r="A99" s="549">
        <v>45747</v>
      </c>
      <c r="B99" s="549"/>
    </row>
    <row r="100" spans="1:14" x14ac:dyDescent="0.25">
      <c r="A100" s="544" t="s">
        <v>38</v>
      </c>
      <c r="B100" s="544"/>
    </row>
    <row r="103" spans="1:14" x14ac:dyDescent="0.25">
      <c r="N103" s="1" t="s">
        <v>452</v>
      </c>
    </row>
  </sheetData>
  <mergeCells count="68">
    <mergeCell ref="B82:G82"/>
    <mergeCell ref="H56:I56"/>
    <mergeCell ref="H63:I63"/>
    <mergeCell ref="B73:G73"/>
    <mergeCell ref="A9:G9"/>
    <mergeCell ref="E16:F16"/>
    <mergeCell ref="E17:F17"/>
    <mergeCell ref="A20:G20"/>
    <mergeCell ref="B21:G21"/>
    <mergeCell ref="B22:G22"/>
    <mergeCell ref="B23:G23"/>
    <mergeCell ref="B24:G24"/>
    <mergeCell ref="A26:C26"/>
    <mergeCell ref="A28:G28"/>
    <mergeCell ref="B30:G30"/>
    <mergeCell ref="B31:G31"/>
    <mergeCell ref="F1:G2"/>
    <mergeCell ref="E4:G4"/>
    <mergeCell ref="E5:G5"/>
    <mergeCell ref="E6:G6"/>
    <mergeCell ref="E7:G7"/>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K17:L17"/>
    <mergeCell ref="M17:O17"/>
    <mergeCell ref="A18:G18"/>
    <mergeCell ref="A19:C19"/>
    <mergeCell ref="D19:G19"/>
    <mergeCell ref="B32:G32"/>
    <mergeCell ref="B46:D46"/>
    <mergeCell ref="B33:G33"/>
    <mergeCell ref="B41:D41"/>
    <mergeCell ref="B47:D47"/>
    <mergeCell ref="B48:D48"/>
    <mergeCell ref="A35:G35"/>
    <mergeCell ref="B37:D37"/>
    <mergeCell ref="B38:D38"/>
    <mergeCell ref="B39:D39"/>
    <mergeCell ref="B40:D40"/>
    <mergeCell ref="A99:B99"/>
    <mergeCell ref="A100:B100"/>
    <mergeCell ref="D26:G26"/>
    <mergeCell ref="A50:G50"/>
    <mergeCell ref="F93:G93"/>
    <mergeCell ref="A94:B94"/>
    <mergeCell ref="A96:C96"/>
    <mergeCell ref="F96:G96"/>
    <mergeCell ref="F97:G97"/>
    <mergeCell ref="A98:B98"/>
    <mergeCell ref="A49:D49"/>
    <mergeCell ref="B54:G54"/>
    <mergeCell ref="A92:C92"/>
    <mergeCell ref="F92:G92"/>
    <mergeCell ref="A42:D42"/>
    <mergeCell ref="A44:G44"/>
  </mergeCells>
  <pageMargins left="0.39370078740157483" right="0.39370078740157483" top="0.39370078740157483" bottom="0.39370078740157483" header="0" footer="0"/>
  <pageSetup paperSize="9" fitToHeight="4" orientation="landscape" horizontalDpi="300" verticalDpi="300" r:id="rId1"/>
  <rowBreaks count="2" manualBreakCount="2">
    <brk id="19" max="6" man="1"/>
    <brk id="46"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2"/>
  <sheetViews>
    <sheetView view="pageBreakPreview" zoomScale="110" zoomScaleSheetLayoutView="110" workbookViewId="0">
      <selection activeCell="A7" sqref="A7:XFD7"/>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8" width="24" style="1" customWidth="1"/>
    <col min="9" max="38" width="10.28515625" style="1" customWidth="1"/>
    <col min="39" max="16384" width="21.5703125" style="1"/>
  </cols>
  <sheetData>
    <row r="1" spans="1:16" x14ac:dyDescent="0.25">
      <c r="F1" s="577" t="s">
        <v>0</v>
      </c>
      <c r="G1" s="578"/>
    </row>
    <row r="2" spans="1:16" ht="27.7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15.75" customHeight="1" x14ac:dyDescent="0.15">
      <c r="A13" s="27"/>
      <c r="B13" s="408"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0" customHeight="1" x14ac:dyDescent="0.25">
      <c r="A15" s="24"/>
      <c r="B15" s="407" t="s">
        <v>10</v>
      </c>
      <c r="C15" s="24"/>
      <c r="D15" s="565" t="s">
        <v>9</v>
      </c>
      <c r="E15" s="565"/>
      <c r="F15" s="5"/>
      <c r="G15" s="25" t="s">
        <v>7</v>
      </c>
      <c r="H15" s="6"/>
      <c r="I15" s="566"/>
      <c r="J15" s="566"/>
      <c r="K15" s="566"/>
      <c r="L15" s="566"/>
      <c r="M15" s="566"/>
      <c r="N15" s="7"/>
      <c r="O15" s="575"/>
      <c r="P15" s="575"/>
    </row>
    <row r="16" spans="1:16" ht="14.25" customHeight="1" x14ac:dyDescent="0.25">
      <c r="A16" s="11" t="s">
        <v>11</v>
      </c>
      <c r="B16" s="37" t="s">
        <v>248</v>
      </c>
      <c r="C16" s="37" t="s">
        <v>249</v>
      </c>
      <c r="D16" s="37" t="s">
        <v>199</v>
      </c>
      <c r="E16" s="591" t="s">
        <v>221</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s="297" customFormat="1" ht="35.25" customHeight="1" x14ac:dyDescent="0.25">
      <c r="A18" s="646" t="s">
        <v>766</v>
      </c>
      <c r="B18" s="646"/>
      <c r="C18" s="646"/>
      <c r="D18" s="646"/>
      <c r="E18" s="646"/>
      <c r="F18" s="646"/>
      <c r="G18" s="646"/>
    </row>
    <row r="19" spans="1:16" ht="139.5" customHeight="1" x14ac:dyDescent="0.25">
      <c r="A19" s="567" t="s">
        <v>45</v>
      </c>
      <c r="B19" s="567"/>
      <c r="C19" s="567"/>
      <c r="D19" s="647" t="s">
        <v>738</v>
      </c>
      <c r="E19" s="647"/>
      <c r="F19" s="647"/>
      <c r="G19" s="647"/>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222</v>
      </c>
      <c r="C22" s="543"/>
      <c r="D22" s="543"/>
      <c r="E22" s="543"/>
      <c r="F22" s="543"/>
      <c r="G22" s="543"/>
    </row>
    <row r="23" spans="1:16" ht="30" customHeight="1" x14ac:dyDescent="0.25">
      <c r="A23" s="562" t="s">
        <v>50</v>
      </c>
      <c r="B23" s="562"/>
      <c r="C23" s="562"/>
      <c r="D23" s="655" t="s">
        <v>223</v>
      </c>
      <c r="E23" s="655"/>
      <c r="F23" s="655"/>
      <c r="G23" s="655"/>
    </row>
    <row r="24" spans="1:16" ht="15.75" customHeight="1" x14ac:dyDescent="0.25">
      <c r="A24" s="550" t="s">
        <v>49</v>
      </c>
      <c r="B24" s="550"/>
      <c r="C24" s="550"/>
      <c r="D24" s="550"/>
      <c r="E24" s="550"/>
      <c r="F24" s="550"/>
      <c r="G24" s="550"/>
    </row>
    <row r="25" spans="1:16" ht="15.75" x14ac:dyDescent="0.25">
      <c r="A25" s="18" t="s">
        <v>17</v>
      </c>
      <c r="B25" s="551" t="s">
        <v>19</v>
      </c>
      <c r="C25" s="551"/>
      <c r="D25" s="551"/>
      <c r="E25" s="551"/>
      <c r="F25" s="551"/>
      <c r="G25" s="551"/>
    </row>
    <row r="26" spans="1:16" ht="24.75" customHeight="1" x14ac:dyDescent="0.25">
      <c r="A26" s="303">
        <v>1</v>
      </c>
      <c r="B26" s="624" t="s">
        <v>374</v>
      </c>
      <c r="C26" s="624"/>
      <c r="D26" s="624"/>
      <c r="E26" s="624"/>
      <c r="F26" s="624"/>
      <c r="G26" s="624"/>
    </row>
    <row r="27" spans="1:16" x14ac:dyDescent="0.25">
      <c r="A27" s="303">
        <v>2</v>
      </c>
      <c r="B27" s="654" t="s">
        <v>341</v>
      </c>
      <c r="C27" s="654"/>
      <c r="D27" s="654"/>
      <c r="E27" s="654"/>
      <c r="F27" s="654"/>
      <c r="G27" s="654"/>
    </row>
    <row r="28" spans="1:16" ht="15.75" x14ac:dyDescent="0.25">
      <c r="A28" s="564" t="s">
        <v>52</v>
      </c>
      <c r="B28" s="564"/>
      <c r="C28" s="564"/>
      <c r="D28" s="564"/>
      <c r="E28" s="564"/>
      <c r="F28" s="564"/>
      <c r="G28" s="564"/>
    </row>
    <row r="29" spans="1:16" ht="11.25" customHeight="1" x14ac:dyDescent="0.25">
      <c r="A29" s="17"/>
      <c r="G29" s="44" t="s">
        <v>21</v>
      </c>
    </row>
    <row r="30" spans="1:16" x14ac:dyDescent="0.25">
      <c r="A30" s="310" t="s">
        <v>17</v>
      </c>
      <c r="B30" s="561" t="s">
        <v>20</v>
      </c>
      <c r="C30" s="561"/>
      <c r="D30" s="561"/>
      <c r="E30" s="310" t="s">
        <v>22</v>
      </c>
      <c r="F30" s="310" t="s">
        <v>23</v>
      </c>
      <c r="G30" s="310" t="s">
        <v>24</v>
      </c>
    </row>
    <row r="31" spans="1:16" s="28" customFormat="1" ht="11.25" customHeight="1" x14ac:dyDescent="0.15">
      <c r="A31" s="361">
        <v>1</v>
      </c>
      <c r="B31" s="555">
        <v>2</v>
      </c>
      <c r="C31" s="555"/>
      <c r="D31" s="555"/>
      <c r="E31" s="361">
        <v>3</v>
      </c>
      <c r="F31" s="361">
        <v>4</v>
      </c>
      <c r="G31" s="361">
        <v>5</v>
      </c>
    </row>
    <row r="32" spans="1:16" s="50" customFormat="1" ht="38.25" customHeight="1" x14ac:dyDescent="0.2">
      <c r="A32" s="40">
        <v>1</v>
      </c>
      <c r="B32" s="598" t="s">
        <v>700</v>
      </c>
      <c r="C32" s="598"/>
      <c r="D32" s="598"/>
      <c r="E32" s="92">
        <f>120497180-89109260+2648000</f>
        <v>34035920</v>
      </c>
      <c r="F32" s="92">
        <v>0</v>
      </c>
      <c r="G32" s="51">
        <f>E32+F32</f>
        <v>34035920</v>
      </c>
      <c r="H32" s="247"/>
    </row>
    <row r="33" spans="1:11" s="50" customFormat="1" ht="23.25" customHeight="1" x14ac:dyDescent="0.2">
      <c r="A33" s="40">
        <v>2</v>
      </c>
      <c r="B33" s="648" t="s">
        <v>341</v>
      </c>
      <c r="C33" s="649"/>
      <c r="D33" s="650"/>
      <c r="E33" s="92">
        <f>89109260+4600</f>
        <v>89113860</v>
      </c>
      <c r="F33" s="92">
        <v>0</v>
      </c>
      <c r="G33" s="51">
        <f>E33+F33</f>
        <v>89113860</v>
      </c>
    </row>
    <row r="34" spans="1:11" s="50" customFormat="1" ht="12.75" hidden="1" x14ac:dyDescent="0.2">
      <c r="A34" s="257">
        <v>3</v>
      </c>
      <c r="B34" s="648" t="s">
        <v>410</v>
      </c>
      <c r="C34" s="649"/>
      <c r="D34" s="650"/>
      <c r="E34" s="92">
        <v>0</v>
      </c>
      <c r="F34" s="92">
        <v>0</v>
      </c>
      <c r="G34" s="51">
        <f>E34+F34</f>
        <v>0</v>
      </c>
    </row>
    <row r="35" spans="1:11" s="50" customFormat="1" ht="15.75" customHeight="1" x14ac:dyDescent="0.2">
      <c r="A35" s="543" t="s">
        <v>24</v>
      </c>
      <c r="B35" s="543"/>
      <c r="C35" s="543"/>
      <c r="D35" s="543"/>
      <c r="E35" s="51">
        <f>SUM(E32:E34)</f>
        <v>123149780</v>
      </c>
      <c r="F35" s="51">
        <f t="shared" ref="F35:G35" si="0">SUM(F32:F34)</f>
        <v>0</v>
      </c>
      <c r="G35" s="51">
        <f t="shared" si="0"/>
        <v>123149780</v>
      </c>
    </row>
    <row r="36" spans="1:11" ht="15.75" customHeight="1" x14ac:dyDescent="0.25">
      <c r="A36" s="550" t="s">
        <v>53</v>
      </c>
      <c r="B36" s="550"/>
      <c r="C36" s="550"/>
      <c r="D36" s="550"/>
      <c r="E36" s="550"/>
      <c r="F36" s="550"/>
      <c r="G36" s="550"/>
    </row>
    <row r="37" spans="1:11" ht="14.25" customHeight="1" x14ac:dyDescent="0.25">
      <c r="A37" s="17"/>
      <c r="G37" s="43" t="s">
        <v>25</v>
      </c>
    </row>
    <row r="38" spans="1:11" x14ac:dyDescent="0.25">
      <c r="A38" s="310" t="s">
        <v>17</v>
      </c>
      <c r="B38" s="634" t="s">
        <v>26</v>
      </c>
      <c r="C38" s="635"/>
      <c r="D38" s="636"/>
      <c r="E38" s="310" t="s">
        <v>22</v>
      </c>
      <c r="F38" s="310" t="s">
        <v>23</v>
      </c>
      <c r="G38" s="310" t="s">
        <v>24</v>
      </c>
    </row>
    <row r="39" spans="1:11" s="28" customFormat="1" ht="8.25" x14ac:dyDescent="0.15">
      <c r="A39" s="361">
        <v>1</v>
      </c>
      <c r="B39" s="552">
        <v>2</v>
      </c>
      <c r="C39" s="553"/>
      <c r="D39" s="554"/>
      <c r="E39" s="361">
        <v>3</v>
      </c>
      <c r="F39" s="361">
        <v>4</v>
      </c>
      <c r="G39" s="361">
        <v>5</v>
      </c>
    </row>
    <row r="40" spans="1:11" ht="24.75" customHeight="1" x14ac:dyDescent="0.25">
      <c r="A40" s="40">
        <v>1</v>
      </c>
      <c r="B40" s="595" t="s">
        <v>699</v>
      </c>
      <c r="C40" s="596"/>
      <c r="D40" s="597"/>
      <c r="E40" s="92">
        <f>111972290+2648000+4600</f>
        <v>114624890</v>
      </c>
      <c r="F40" s="92">
        <v>0</v>
      </c>
      <c r="G40" s="51">
        <f>E40+F40</f>
        <v>114624890</v>
      </c>
      <c r="H40" s="281"/>
    </row>
    <row r="41" spans="1:11" x14ac:dyDescent="0.25">
      <c r="A41" s="40">
        <v>2</v>
      </c>
      <c r="B41" s="599" t="s">
        <v>486</v>
      </c>
      <c r="C41" s="600"/>
      <c r="D41" s="601"/>
      <c r="E41" s="172">
        <v>8400000</v>
      </c>
      <c r="F41" s="172">
        <v>0</v>
      </c>
      <c r="G41" s="51">
        <f>E41+F41</f>
        <v>8400000</v>
      </c>
    </row>
    <row r="42" spans="1:11" ht="12" customHeight="1" x14ac:dyDescent="0.25">
      <c r="A42" s="634" t="s">
        <v>24</v>
      </c>
      <c r="B42" s="635"/>
      <c r="C42" s="635"/>
      <c r="D42" s="636"/>
      <c r="E42" s="51">
        <f>SUM(E40:E41)</f>
        <v>123024890</v>
      </c>
      <c r="F42" s="51">
        <f>SUM(F40:F41)</f>
        <v>0</v>
      </c>
      <c r="G42" s="51">
        <f>SUM(G40:G41)</f>
        <v>123024890</v>
      </c>
    </row>
    <row r="43" spans="1:11" ht="15.75" customHeight="1" x14ac:dyDescent="0.25">
      <c r="A43" s="550" t="s">
        <v>279</v>
      </c>
      <c r="B43" s="550"/>
      <c r="C43" s="550"/>
      <c r="D43" s="550"/>
      <c r="E43" s="550"/>
      <c r="F43" s="550"/>
      <c r="G43" s="550"/>
    </row>
    <row r="44" spans="1:11" x14ac:dyDescent="0.25">
      <c r="A44" s="310" t="s">
        <v>17</v>
      </c>
      <c r="B44" s="310" t="s">
        <v>27</v>
      </c>
      <c r="C44" s="310" t="s">
        <v>28</v>
      </c>
      <c r="D44" s="310" t="s">
        <v>29</v>
      </c>
      <c r="E44" s="310" t="s">
        <v>22</v>
      </c>
      <c r="F44" s="310" t="s">
        <v>23</v>
      </c>
      <c r="G44" s="310" t="s">
        <v>24</v>
      </c>
    </row>
    <row r="45" spans="1:11" s="28" customFormat="1" ht="8.25" x14ac:dyDescent="0.15">
      <c r="A45" s="304">
        <v>1</v>
      </c>
      <c r="B45" s="304">
        <v>2</v>
      </c>
      <c r="C45" s="304">
        <v>3</v>
      </c>
      <c r="D45" s="304">
        <v>4</v>
      </c>
      <c r="E45" s="304">
        <v>5</v>
      </c>
      <c r="F45" s="304">
        <v>6</v>
      </c>
      <c r="G45" s="304">
        <v>7</v>
      </c>
    </row>
    <row r="46" spans="1:11" s="109" customFormat="1" ht="30.75" customHeight="1" x14ac:dyDescent="0.25">
      <c r="A46" s="96" t="s">
        <v>206</v>
      </c>
      <c r="B46" s="643" t="s">
        <v>701</v>
      </c>
      <c r="C46" s="644"/>
      <c r="D46" s="644"/>
      <c r="E46" s="644"/>
      <c r="F46" s="644"/>
      <c r="G46" s="645"/>
      <c r="I46" s="69"/>
      <c r="J46" s="70"/>
      <c r="K46" s="69"/>
    </row>
    <row r="47" spans="1:11" s="109" customFormat="1" ht="12.75" customHeight="1" x14ac:dyDescent="0.25">
      <c r="A47" s="96" t="s">
        <v>55</v>
      </c>
      <c r="B47" s="110" t="s">
        <v>56</v>
      </c>
      <c r="C47" s="77"/>
      <c r="D47" s="77"/>
      <c r="E47" s="111"/>
      <c r="F47" s="111"/>
      <c r="G47" s="97"/>
      <c r="I47" s="69"/>
      <c r="J47" s="70"/>
      <c r="K47" s="69"/>
    </row>
    <row r="48" spans="1:11" s="109" customFormat="1" ht="17.25" customHeight="1" x14ac:dyDescent="0.25">
      <c r="A48" s="96"/>
      <c r="B48" s="246" t="s">
        <v>224</v>
      </c>
      <c r="C48" s="204" t="s">
        <v>73</v>
      </c>
      <c r="D48" s="246" t="s">
        <v>363</v>
      </c>
      <c r="E48" s="103">
        <v>28863630</v>
      </c>
      <c r="F48" s="103"/>
      <c r="G48" s="103">
        <f t="shared" ref="G48:G52" si="1">E48</f>
        <v>28863630</v>
      </c>
      <c r="H48" s="173"/>
      <c r="I48" s="69"/>
      <c r="J48" s="70"/>
      <c r="K48" s="69"/>
    </row>
    <row r="49" spans="1:11" s="109" customFormat="1" ht="25.5" customHeight="1" x14ac:dyDescent="0.25">
      <c r="A49" s="96"/>
      <c r="B49" s="246" t="s">
        <v>225</v>
      </c>
      <c r="C49" s="204" t="s">
        <v>73</v>
      </c>
      <c r="D49" s="246" t="s">
        <v>363</v>
      </c>
      <c r="E49" s="103">
        <v>150360</v>
      </c>
      <c r="F49" s="103"/>
      <c r="G49" s="103">
        <f t="shared" si="1"/>
        <v>150360</v>
      </c>
      <c r="I49" s="69"/>
      <c r="J49" s="70"/>
      <c r="K49" s="69"/>
    </row>
    <row r="50" spans="1:11" s="109" customFormat="1" ht="42" x14ac:dyDescent="0.25">
      <c r="A50" s="96"/>
      <c r="B50" s="246" t="s">
        <v>226</v>
      </c>
      <c r="C50" s="204" t="s">
        <v>73</v>
      </c>
      <c r="D50" s="246" t="s">
        <v>363</v>
      </c>
      <c r="E50" s="103">
        <f>2249040+2648000</f>
        <v>4897040</v>
      </c>
      <c r="F50" s="145"/>
      <c r="G50" s="103">
        <f t="shared" si="1"/>
        <v>4897040</v>
      </c>
      <c r="I50" s="69"/>
      <c r="J50" s="483">
        <f>E32-H52</f>
        <v>0</v>
      </c>
      <c r="K50" s="69"/>
    </row>
    <row r="51" spans="1:11" s="109" customFormat="1" ht="30" hidden="1" customHeight="1" x14ac:dyDescent="0.25">
      <c r="A51" s="96"/>
      <c r="B51" s="246" t="s">
        <v>227</v>
      </c>
      <c r="C51" s="204" t="s">
        <v>73</v>
      </c>
      <c r="D51" s="246" t="s">
        <v>363</v>
      </c>
      <c r="E51" s="103"/>
      <c r="F51" s="145"/>
      <c r="G51" s="103">
        <f t="shared" si="1"/>
        <v>0</v>
      </c>
      <c r="I51" s="69"/>
      <c r="J51" s="70"/>
      <c r="K51" s="69"/>
    </row>
    <row r="52" spans="1:11" s="109" customFormat="1" ht="15" customHeight="1" x14ac:dyDescent="0.25">
      <c r="A52" s="96"/>
      <c r="B52" s="246" t="s">
        <v>228</v>
      </c>
      <c r="C52" s="204" t="s">
        <v>73</v>
      </c>
      <c r="D52" s="246" t="s">
        <v>229</v>
      </c>
      <c r="E52" s="103">
        <v>124890</v>
      </c>
      <c r="F52" s="145"/>
      <c r="G52" s="103">
        <f t="shared" si="1"/>
        <v>124890</v>
      </c>
      <c r="H52" s="173">
        <f>E48+E49+E50+E51+E52+E53+E54</f>
        <v>34035920</v>
      </c>
      <c r="I52" s="481"/>
      <c r="J52" s="70"/>
      <c r="K52" s="69"/>
    </row>
    <row r="53" spans="1:11" s="301" customFormat="1" ht="26.25" hidden="1" customHeight="1" x14ac:dyDescent="0.25">
      <c r="A53" s="96"/>
      <c r="B53" s="246" t="s">
        <v>331</v>
      </c>
      <c r="C53" s="204" t="s">
        <v>73</v>
      </c>
      <c r="D53" s="246" t="s">
        <v>363</v>
      </c>
      <c r="E53" s="103">
        <v>0</v>
      </c>
      <c r="F53" s="145"/>
      <c r="G53" s="103">
        <f t="shared" ref="G53" si="2">E53</f>
        <v>0</v>
      </c>
      <c r="H53" s="173"/>
      <c r="I53" s="69"/>
      <c r="J53" s="70"/>
      <c r="K53" s="69"/>
    </row>
    <row r="54" spans="1:11" s="305" customFormat="1" ht="19.5" hidden="1" customHeight="1" x14ac:dyDescent="0.25">
      <c r="A54" s="279"/>
      <c r="B54" s="204" t="s">
        <v>403</v>
      </c>
      <c r="C54" s="204" t="s">
        <v>73</v>
      </c>
      <c r="D54" s="246" t="s">
        <v>363</v>
      </c>
      <c r="E54" s="103">
        <v>0</v>
      </c>
      <c r="F54" s="103">
        <v>0</v>
      </c>
      <c r="G54" s="103">
        <f>E54+F54</f>
        <v>0</v>
      </c>
      <c r="H54" s="173"/>
      <c r="I54" s="69"/>
      <c r="J54" s="296"/>
      <c r="K54" s="69"/>
    </row>
    <row r="55" spans="1:11" s="109" customFormat="1" ht="14.25" customHeight="1" x14ac:dyDescent="0.25">
      <c r="A55" s="96" t="s">
        <v>68</v>
      </c>
      <c r="B55" s="84" t="s">
        <v>148</v>
      </c>
      <c r="C55" s="77"/>
      <c r="D55" s="77"/>
      <c r="E55" s="100"/>
      <c r="F55" s="100"/>
      <c r="G55" s="97"/>
      <c r="I55" s="69"/>
      <c r="J55" s="70"/>
      <c r="K55" s="69"/>
    </row>
    <row r="56" spans="1:11" s="109" customFormat="1" ht="18.75" customHeight="1" x14ac:dyDescent="0.25">
      <c r="A56" s="96"/>
      <c r="B56" s="204" t="s">
        <v>230</v>
      </c>
      <c r="C56" s="97" t="s">
        <v>231</v>
      </c>
      <c r="D56" s="204" t="s">
        <v>232</v>
      </c>
      <c r="E56" s="112">
        <v>9</v>
      </c>
      <c r="F56" s="112"/>
      <c r="G56" s="97">
        <f t="shared" ref="G56:G60" si="3">E56</f>
        <v>9</v>
      </c>
      <c r="I56" s="69"/>
      <c r="J56" s="70"/>
      <c r="K56" s="69"/>
    </row>
    <row r="57" spans="1:11" s="109" customFormat="1" ht="22.5" x14ac:dyDescent="0.25">
      <c r="A57" s="96"/>
      <c r="B57" s="204" t="s">
        <v>233</v>
      </c>
      <c r="C57" s="97" t="s">
        <v>70</v>
      </c>
      <c r="D57" s="246" t="s">
        <v>363</v>
      </c>
      <c r="E57" s="112">
        <v>33413</v>
      </c>
      <c r="F57" s="112"/>
      <c r="G57" s="112">
        <f t="shared" si="3"/>
        <v>33413</v>
      </c>
      <c r="I57" s="69"/>
      <c r="J57" s="70"/>
      <c r="K57" s="69"/>
    </row>
    <row r="58" spans="1:11" s="109" customFormat="1" ht="15" customHeight="1" x14ac:dyDescent="0.25">
      <c r="A58" s="96"/>
      <c r="B58" s="204" t="s">
        <v>234</v>
      </c>
      <c r="C58" s="97" t="s">
        <v>70</v>
      </c>
      <c r="D58" s="246" t="s">
        <v>363</v>
      </c>
      <c r="E58" s="112">
        <v>26</v>
      </c>
      <c r="F58" s="146"/>
      <c r="G58" s="97">
        <f t="shared" si="3"/>
        <v>26</v>
      </c>
      <c r="I58" s="69"/>
      <c r="J58" s="70"/>
      <c r="K58" s="69"/>
    </row>
    <row r="59" spans="1:11" s="109" customFormat="1" ht="12.75" hidden="1" customHeight="1" x14ac:dyDescent="0.25">
      <c r="A59" s="96"/>
      <c r="B59" s="306" t="s">
        <v>235</v>
      </c>
      <c r="C59" s="97" t="s">
        <v>70</v>
      </c>
      <c r="D59" s="306" t="s">
        <v>166</v>
      </c>
      <c r="E59" s="112"/>
      <c r="F59" s="146"/>
      <c r="G59" s="112">
        <f t="shared" si="3"/>
        <v>0</v>
      </c>
      <c r="I59" s="69"/>
      <c r="J59" s="70"/>
      <c r="K59" s="69"/>
    </row>
    <row r="60" spans="1:11" s="109" customFormat="1" ht="22.5" x14ac:dyDescent="0.25">
      <c r="A60" s="96"/>
      <c r="B60" s="204" t="s">
        <v>236</v>
      </c>
      <c r="C60" s="97" t="s">
        <v>70</v>
      </c>
      <c r="D60" s="246" t="s">
        <v>237</v>
      </c>
      <c r="E60" s="112">
        <v>69</v>
      </c>
      <c r="F60" s="112"/>
      <c r="G60" s="97">
        <f t="shared" si="3"/>
        <v>69</v>
      </c>
      <c r="I60" s="69"/>
      <c r="J60" s="70"/>
      <c r="K60" s="69"/>
    </row>
    <row r="61" spans="1:11" s="301" customFormat="1" ht="22.5" hidden="1" x14ac:dyDescent="0.25">
      <c r="A61" s="96"/>
      <c r="B61" s="306" t="s">
        <v>399</v>
      </c>
      <c r="C61" s="97" t="s">
        <v>70</v>
      </c>
      <c r="D61" s="306" t="s">
        <v>166</v>
      </c>
      <c r="E61" s="112"/>
      <c r="F61" s="146"/>
      <c r="G61" s="112">
        <f t="shared" ref="G61" si="4">E61</f>
        <v>0</v>
      </c>
      <c r="I61" s="69"/>
      <c r="J61" s="70"/>
      <c r="K61" s="69"/>
    </row>
    <row r="62" spans="1:11" s="305" customFormat="1" ht="33" hidden="1" customHeight="1" x14ac:dyDescent="0.25">
      <c r="A62" s="96"/>
      <c r="B62" s="204" t="s">
        <v>404</v>
      </c>
      <c r="C62" s="97" t="s">
        <v>402</v>
      </c>
      <c r="D62" s="246" t="s">
        <v>363</v>
      </c>
      <c r="E62" s="112"/>
      <c r="F62" s="112"/>
      <c r="G62" s="112">
        <f>E62+F62</f>
        <v>0</v>
      </c>
      <c r="I62" s="69"/>
      <c r="J62" s="70"/>
      <c r="K62" s="69"/>
    </row>
    <row r="63" spans="1:11" s="109" customFormat="1" ht="12.75" customHeight="1" x14ac:dyDescent="0.25">
      <c r="A63" s="96" t="s">
        <v>72</v>
      </c>
      <c r="B63" s="113" t="s">
        <v>32</v>
      </c>
      <c r="C63" s="97"/>
      <c r="D63" s="97"/>
      <c r="E63" s="102"/>
      <c r="F63" s="102"/>
      <c r="G63" s="97"/>
      <c r="I63" s="69"/>
      <c r="J63" s="70"/>
      <c r="K63" s="69"/>
    </row>
    <row r="64" spans="1:11" s="109" customFormat="1" ht="22.5" x14ac:dyDescent="0.25">
      <c r="A64" s="96"/>
      <c r="B64" s="204" t="s">
        <v>238</v>
      </c>
      <c r="C64" s="97" t="s">
        <v>73</v>
      </c>
      <c r="D64" s="204" t="s">
        <v>219</v>
      </c>
      <c r="E64" s="103">
        <f>E48/E56</f>
        <v>3207070</v>
      </c>
      <c r="F64" s="103"/>
      <c r="G64" s="101">
        <f t="shared" ref="G64:G68" si="5">E64</f>
        <v>3207070</v>
      </c>
      <c r="I64" s="69"/>
      <c r="J64" s="70"/>
      <c r="K64" s="69"/>
    </row>
    <row r="65" spans="1:13" s="109" customFormat="1" ht="15" customHeight="1" x14ac:dyDescent="0.25">
      <c r="A65" s="96"/>
      <c r="B65" s="204" t="s">
        <v>239</v>
      </c>
      <c r="C65" s="97" t="s">
        <v>73</v>
      </c>
      <c r="D65" s="204" t="s">
        <v>240</v>
      </c>
      <c r="E65" s="103">
        <f>E50/E58</f>
        <v>188347.69230769231</v>
      </c>
      <c r="F65" s="101"/>
      <c r="G65" s="101">
        <f t="shared" si="5"/>
        <v>188347.69230769231</v>
      </c>
      <c r="I65" s="69"/>
      <c r="J65" s="70"/>
      <c r="K65" s="69"/>
    </row>
    <row r="66" spans="1:13" s="109" customFormat="1" ht="14.25" customHeight="1" x14ac:dyDescent="0.25">
      <c r="A66" s="96"/>
      <c r="B66" s="204" t="s">
        <v>241</v>
      </c>
      <c r="C66" s="97" t="s">
        <v>73</v>
      </c>
      <c r="D66" s="204" t="s">
        <v>219</v>
      </c>
      <c r="E66" s="101">
        <f>E49/E57</f>
        <v>4.5000448927064314</v>
      </c>
      <c r="F66" s="101"/>
      <c r="G66" s="101">
        <f t="shared" si="5"/>
        <v>4.5000448927064314</v>
      </c>
      <c r="I66" s="69"/>
      <c r="J66" s="70"/>
      <c r="K66" s="69"/>
    </row>
    <row r="67" spans="1:13" s="109" customFormat="1" ht="22.5" hidden="1" x14ac:dyDescent="0.25">
      <c r="A67" s="96"/>
      <c r="B67" s="204" t="s">
        <v>242</v>
      </c>
      <c r="C67" s="97" t="s">
        <v>73</v>
      </c>
      <c r="D67" s="204" t="s">
        <v>219</v>
      </c>
      <c r="E67" s="103" t="e">
        <f>E51/E59</f>
        <v>#DIV/0!</v>
      </c>
      <c r="F67" s="101"/>
      <c r="G67" s="101" t="e">
        <f t="shared" si="5"/>
        <v>#DIV/0!</v>
      </c>
      <c r="I67" s="69"/>
      <c r="J67" s="70"/>
      <c r="K67" s="69"/>
    </row>
    <row r="68" spans="1:13" s="109" customFormat="1" ht="23.25" customHeight="1" x14ac:dyDescent="0.25">
      <c r="A68" s="96"/>
      <c r="B68" s="246" t="s">
        <v>243</v>
      </c>
      <c r="C68" s="97" t="s">
        <v>73</v>
      </c>
      <c r="D68" s="246" t="s">
        <v>244</v>
      </c>
      <c r="E68" s="103">
        <f>E52/E60</f>
        <v>1810</v>
      </c>
      <c r="F68" s="103"/>
      <c r="G68" s="101">
        <f t="shared" si="5"/>
        <v>1810</v>
      </c>
      <c r="I68" s="69"/>
      <c r="J68" s="70"/>
      <c r="K68" s="69"/>
    </row>
    <row r="69" spans="1:13" s="301" customFormat="1" ht="11.25" hidden="1" customHeight="1" x14ac:dyDescent="0.25">
      <c r="A69" s="96"/>
      <c r="B69" s="204" t="s">
        <v>400</v>
      </c>
      <c r="C69" s="97" t="s">
        <v>73</v>
      </c>
      <c r="D69" s="204" t="s">
        <v>219</v>
      </c>
      <c r="E69" s="101" t="e">
        <f>E53/E61</f>
        <v>#DIV/0!</v>
      </c>
      <c r="F69" s="101"/>
      <c r="G69" s="101" t="e">
        <f t="shared" ref="G69" si="6">E69</f>
        <v>#DIV/0!</v>
      </c>
      <c r="I69" s="69"/>
      <c r="J69" s="70"/>
      <c r="K69" s="69"/>
    </row>
    <row r="70" spans="1:13" s="305" customFormat="1" ht="15" hidden="1" customHeight="1" x14ac:dyDescent="0.25">
      <c r="A70" s="96"/>
      <c r="B70" s="204" t="s">
        <v>405</v>
      </c>
      <c r="C70" s="97" t="s">
        <v>73</v>
      </c>
      <c r="D70" s="204" t="s">
        <v>219</v>
      </c>
      <c r="E70" s="103" t="e">
        <f>E54/E62</f>
        <v>#DIV/0!</v>
      </c>
      <c r="F70" s="103" t="e">
        <f>F54/F62</f>
        <v>#DIV/0!</v>
      </c>
      <c r="G70" s="103" t="e">
        <f>G54/G62</f>
        <v>#DIV/0!</v>
      </c>
      <c r="I70" s="69"/>
      <c r="J70" s="70"/>
      <c r="K70" s="69"/>
    </row>
    <row r="71" spans="1:13" s="109" customFormat="1" ht="14.25" customHeight="1" x14ac:dyDescent="0.25">
      <c r="A71" s="96" t="s">
        <v>77</v>
      </c>
      <c r="B71" s="113" t="s">
        <v>33</v>
      </c>
      <c r="C71" s="97"/>
      <c r="D71" s="77"/>
      <c r="E71" s="145"/>
      <c r="F71" s="103"/>
      <c r="G71" s="101"/>
      <c r="I71" s="69"/>
      <c r="J71" s="70"/>
      <c r="K71" s="69"/>
    </row>
    <row r="72" spans="1:13" s="109" customFormat="1" ht="22.5" x14ac:dyDescent="0.25">
      <c r="A72" s="96"/>
      <c r="B72" s="246" t="s">
        <v>322</v>
      </c>
      <c r="C72" s="77" t="s">
        <v>90</v>
      </c>
      <c r="D72" s="204" t="s">
        <v>219</v>
      </c>
      <c r="E72" s="112">
        <v>100</v>
      </c>
      <c r="F72" s="112"/>
      <c r="G72" s="112">
        <f t="shared" ref="G72:G77" si="7">E72</f>
        <v>100</v>
      </c>
      <c r="I72" s="69"/>
      <c r="J72" s="70"/>
      <c r="K72" s="69"/>
    </row>
    <row r="73" spans="1:13" s="109" customFormat="1" ht="22.5" x14ac:dyDescent="0.25">
      <c r="A73" s="96"/>
      <c r="B73" s="246" t="s">
        <v>245</v>
      </c>
      <c r="C73" s="77" t="s">
        <v>90</v>
      </c>
      <c r="D73" s="204" t="s">
        <v>219</v>
      </c>
      <c r="E73" s="112">
        <v>100</v>
      </c>
      <c r="F73" s="112"/>
      <c r="G73" s="112">
        <f t="shared" si="7"/>
        <v>100</v>
      </c>
      <c r="I73" s="69"/>
      <c r="J73" s="70"/>
      <c r="K73" s="69"/>
    </row>
    <row r="74" spans="1:13" s="109" customFormat="1" ht="17.25" hidden="1" customHeight="1" x14ac:dyDescent="0.25">
      <c r="A74" s="96"/>
      <c r="B74" s="307" t="s">
        <v>246</v>
      </c>
      <c r="C74" s="77" t="s">
        <v>90</v>
      </c>
      <c r="D74" s="204" t="s">
        <v>219</v>
      </c>
      <c r="E74" s="112">
        <v>100</v>
      </c>
      <c r="F74" s="112"/>
      <c r="G74" s="112">
        <f t="shared" si="7"/>
        <v>100</v>
      </c>
      <c r="I74" s="69"/>
      <c r="J74" s="70"/>
      <c r="K74" s="69"/>
    </row>
    <row r="75" spans="1:13" s="109" customFormat="1" ht="22.5" x14ac:dyDescent="0.25">
      <c r="A75" s="96"/>
      <c r="B75" s="246" t="s">
        <v>247</v>
      </c>
      <c r="C75" s="77" t="s">
        <v>90</v>
      </c>
      <c r="D75" s="204" t="s">
        <v>219</v>
      </c>
      <c r="E75" s="112">
        <v>100</v>
      </c>
      <c r="F75" s="112"/>
      <c r="G75" s="112">
        <f t="shared" si="7"/>
        <v>100</v>
      </c>
      <c r="I75" s="69"/>
      <c r="J75" s="70"/>
      <c r="K75" s="69"/>
    </row>
    <row r="76" spans="1:13" s="301" customFormat="1" ht="22.5" hidden="1" x14ac:dyDescent="0.25">
      <c r="A76" s="96"/>
      <c r="B76" s="307" t="s">
        <v>401</v>
      </c>
      <c r="C76" s="77" t="s">
        <v>90</v>
      </c>
      <c r="D76" s="204" t="s">
        <v>219</v>
      </c>
      <c r="E76" s="112">
        <v>100</v>
      </c>
      <c r="F76" s="112"/>
      <c r="G76" s="112">
        <f t="shared" si="7"/>
        <v>100</v>
      </c>
      <c r="I76" s="69"/>
      <c r="J76" s="70"/>
      <c r="K76" s="69"/>
    </row>
    <row r="77" spans="1:13" s="305" customFormat="1" ht="21" hidden="1" customHeight="1" x14ac:dyDescent="0.25">
      <c r="A77" s="96"/>
      <c r="B77" s="246" t="s">
        <v>406</v>
      </c>
      <c r="C77" s="77" t="s">
        <v>90</v>
      </c>
      <c r="D77" s="204" t="s">
        <v>219</v>
      </c>
      <c r="E77" s="112">
        <v>100</v>
      </c>
      <c r="F77" s="112"/>
      <c r="G77" s="112">
        <f t="shared" si="7"/>
        <v>100</v>
      </c>
      <c r="I77" s="69"/>
      <c r="J77" s="70"/>
      <c r="K77" s="69"/>
    </row>
    <row r="78" spans="1:13" s="109" customFormat="1" ht="22.5" x14ac:dyDescent="0.25">
      <c r="A78" s="96" t="s">
        <v>209</v>
      </c>
      <c r="B78" s="640" t="s">
        <v>342</v>
      </c>
      <c r="C78" s="641"/>
      <c r="D78" s="641"/>
      <c r="E78" s="641"/>
      <c r="F78" s="641"/>
      <c r="G78" s="642"/>
      <c r="I78" s="69"/>
      <c r="J78" s="70"/>
      <c r="K78" s="69"/>
    </row>
    <row r="79" spans="1:13" s="116" customFormat="1" ht="12" customHeight="1" x14ac:dyDescent="0.25">
      <c r="A79" s="96" t="s">
        <v>80</v>
      </c>
      <c r="B79" s="110" t="s">
        <v>56</v>
      </c>
      <c r="C79" s="77"/>
      <c r="D79" s="77"/>
      <c r="E79" s="111"/>
      <c r="F79" s="111"/>
      <c r="G79" s="97"/>
      <c r="H79" s="114"/>
      <c r="I79" s="621"/>
      <c r="J79" s="621"/>
      <c r="K79" s="621"/>
      <c r="L79" s="115"/>
      <c r="M79" s="115"/>
    </row>
    <row r="80" spans="1:13" s="163" customFormat="1" ht="12.75" x14ac:dyDescent="0.2">
      <c r="A80" s="52"/>
      <c r="B80" s="55" t="s">
        <v>305</v>
      </c>
      <c r="C80" s="52" t="s">
        <v>73</v>
      </c>
      <c r="D80" s="246" t="s">
        <v>363</v>
      </c>
      <c r="E80" s="67">
        <f>E33</f>
        <v>89113860</v>
      </c>
      <c r="F80" s="68"/>
      <c r="G80" s="62">
        <f>E80+F80</f>
        <v>89113860</v>
      </c>
      <c r="H80" s="117"/>
      <c r="I80" s="117"/>
      <c r="J80" s="117"/>
      <c r="K80" s="117"/>
      <c r="L80" s="117"/>
      <c r="M80" s="117"/>
    </row>
    <row r="81" spans="1:13" s="163" customFormat="1" ht="12" customHeight="1" x14ac:dyDescent="0.35">
      <c r="A81" s="96" t="s">
        <v>83</v>
      </c>
      <c r="B81" s="54" t="s">
        <v>31</v>
      </c>
      <c r="C81" s="76"/>
      <c r="D81" s="76"/>
      <c r="E81" s="54"/>
      <c r="F81" s="54"/>
      <c r="G81" s="57"/>
      <c r="H81" s="164"/>
      <c r="I81" s="165"/>
      <c r="J81" s="166"/>
      <c r="K81" s="165"/>
      <c r="L81" s="164"/>
      <c r="M81" s="164"/>
    </row>
    <row r="82" spans="1:13" s="163" customFormat="1" ht="39" customHeight="1" x14ac:dyDescent="0.35">
      <c r="A82" s="52"/>
      <c r="B82" s="167" t="s">
        <v>323</v>
      </c>
      <c r="C82" s="52" t="s">
        <v>57</v>
      </c>
      <c r="D82" s="52" t="s">
        <v>124</v>
      </c>
      <c r="E82" s="57">
        <v>1</v>
      </c>
      <c r="F82" s="55"/>
      <c r="G82" s="64">
        <f>E82+F82</f>
        <v>1</v>
      </c>
      <c r="H82" s="118"/>
      <c r="I82" s="119"/>
      <c r="J82" s="120"/>
      <c r="K82" s="119"/>
      <c r="L82" s="118"/>
      <c r="M82" s="118"/>
    </row>
    <row r="83" spans="1:13" s="162" customFormat="1" ht="14.25" customHeight="1" x14ac:dyDescent="0.25">
      <c r="A83" s="96" t="s">
        <v>86</v>
      </c>
      <c r="B83" s="54" t="s">
        <v>32</v>
      </c>
      <c r="C83" s="52"/>
      <c r="D83" s="52"/>
      <c r="E83" s="57"/>
      <c r="F83" s="57"/>
      <c r="G83" s="62"/>
      <c r="H83" s="114"/>
      <c r="I83" s="556"/>
      <c r="J83" s="556"/>
      <c r="K83" s="556"/>
      <c r="L83" s="115"/>
      <c r="M83" s="115"/>
    </row>
    <row r="84" spans="1:13" s="163" customFormat="1" ht="33.75" x14ac:dyDescent="0.2">
      <c r="A84" s="52"/>
      <c r="B84" s="97" t="s">
        <v>306</v>
      </c>
      <c r="C84" s="52" t="s">
        <v>73</v>
      </c>
      <c r="D84" s="52" t="s">
        <v>219</v>
      </c>
      <c r="E84" s="62">
        <f>E80/E82</f>
        <v>89113860</v>
      </c>
      <c r="F84" s="62"/>
      <c r="G84" s="62">
        <f>E84+F84</f>
        <v>89113860</v>
      </c>
      <c r="H84" s="121"/>
      <c r="I84" s="121"/>
      <c r="J84" s="121"/>
      <c r="K84" s="121"/>
      <c r="L84" s="121"/>
      <c r="M84" s="121"/>
    </row>
    <row r="85" spans="1:13" s="163" customFormat="1" ht="12" customHeight="1" x14ac:dyDescent="0.35">
      <c r="A85" s="96" t="s">
        <v>88</v>
      </c>
      <c r="B85" s="144" t="s">
        <v>33</v>
      </c>
      <c r="C85" s="52"/>
      <c r="D85" s="52"/>
      <c r="E85" s="57"/>
      <c r="F85" s="60"/>
      <c r="G85" s="62"/>
      <c r="H85" s="117"/>
      <c r="I85" s="117"/>
      <c r="J85" s="122"/>
      <c r="K85" s="117"/>
      <c r="L85" s="117"/>
      <c r="M85" s="117"/>
    </row>
    <row r="86" spans="1:13" s="163" customFormat="1" ht="16.5" customHeight="1" x14ac:dyDescent="0.35">
      <c r="A86" s="52"/>
      <c r="B86" s="55" t="s">
        <v>321</v>
      </c>
      <c r="C86" s="52" t="s">
        <v>90</v>
      </c>
      <c r="D86" s="52" t="s">
        <v>219</v>
      </c>
      <c r="E86" s="57">
        <v>100</v>
      </c>
      <c r="F86" s="58"/>
      <c r="G86" s="64">
        <f>E86+F86</f>
        <v>100</v>
      </c>
      <c r="H86" s="117"/>
      <c r="I86" s="117"/>
      <c r="J86" s="122"/>
      <c r="K86" s="117"/>
      <c r="L86" s="117"/>
      <c r="M86" s="117"/>
    </row>
    <row r="87" spans="1:13" s="109" customFormat="1" ht="13.5" hidden="1" customHeight="1" x14ac:dyDescent="0.25">
      <c r="A87" s="96" t="s">
        <v>147</v>
      </c>
      <c r="B87" s="651" t="s">
        <v>411</v>
      </c>
      <c r="C87" s="652"/>
      <c r="D87" s="652"/>
      <c r="E87" s="652"/>
      <c r="F87" s="652"/>
      <c r="G87" s="653"/>
      <c r="I87" s="69"/>
      <c r="J87" s="70"/>
      <c r="K87" s="69"/>
    </row>
    <row r="88" spans="1:13" s="116" customFormat="1" hidden="1" x14ac:dyDescent="0.25">
      <c r="A88" s="96" t="s">
        <v>123</v>
      </c>
      <c r="B88" s="110" t="s">
        <v>56</v>
      </c>
      <c r="C88" s="77"/>
      <c r="D88" s="77"/>
      <c r="E88" s="111"/>
      <c r="F88" s="111"/>
      <c r="G88" s="97"/>
      <c r="H88" s="114"/>
      <c r="I88" s="621"/>
      <c r="J88" s="621"/>
      <c r="K88" s="621"/>
      <c r="L88" s="115"/>
      <c r="M88" s="115"/>
    </row>
    <row r="89" spans="1:13" s="163" customFormat="1" ht="21" hidden="1" x14ac:dyDescent="0.2">
      <c r="A89" s="52"/>
      <c r="B89" s="246" t="s">
        <v>412</v>
      </c>
      <c r="C89" s="52" t="s">
        <v>73</v>
      </c>
      <c r="D89" s="246" t="s">
        <v>363</v>
      </c>
      <c r="E89" s="67"/>
      <c r="F89" s="68"/>
      <c r="G89" s="62">
        <f>E89+F89</f>
        <v>0</v>
      </c>
      <c r="H89" s="117"/>
      <c r="I89" s="117"/>
      <c r="J89" s="117"/>
      <c r="K89" s="117"/>
      <c r="L89" s="117"/>
      <c r="M89" s="117"/>
    </row>
    <row r="90" spans="1:13" s="163" customFormat="1" ht="21" hidden="1" x14ac:dyDescent="0.2">
      <c r="A90" s="52"/>
      <c r="B90" s="246" t="s">
        <v>225</v>
      </c>
      <c r="C90" s="52" t="s">
        <v>73</v>
      </c>
      <c r="D90" s="246" t="s">
        <v>363</v>
      </c>
      <c r="E90" s="67"/>
      <c r="F90" s="68"/>
      <c r="G90" s="62">
        <f t="shared" ref="G90:G91" si="8">E90+F90</f>
        <v>0</v>
      </c>
      <c r="H90" s="117"/>
      <c r="I90" s="117"/>
      <c r="J90" s="117"/>
      <c r="K90" s="117"/>
      <c r="L90" s="117"/>
      <c r="M90" s="117"/>
    </row>
    <row r="91" spans="1:13" s="163" customFormat="1" ht="42.75" hidden="1" customHeight="1" x14ac:dyDescent="0.2">
      <c r="A91" s="52"/>
      <c r="B91" s="246" t="s">
        <v>341</v>
      </c>
      <c r="C91" s="52" t="s">
        <v>73</v>
      </c>
      <c r="D91" s="246" t="s">
        <v>363</v>
      </c>
      <c r="E91" s="67"/>
      <c r="F91" s="68"/>
      <c r="G91" s="62">
        <f t="shared" si="8"/>
        <v>0</v>
      </c>
      <c r="H91" s="117"/>
      <c r="I91" s="117"/>
      <c r="J91" s="117"/>
      <c r="K91" s="117"/>
      <c r="L91" s="117"/>
      <c r="M91" s="117"/>
    </row>
    <row r="92" spans="1:13" s="163" customFormat="1" ht="14.25" hidden="1" customHeight="1" x14ac:dyDescent="0.35">
      <c r="A92" s="96" t="s">
        <v>125</v>
      </c>
      <c r="B92" s="76" t="s">
        <v>31</v>
      </c>
      <c r="C92" s="76"/>
      <c r="D92" s="76"/>
      <c r="E92" s="54"/>
      <c r="F92" s="54"/>
      <c r="G92" s="317"/>
      <c r="H92" s="164"/>
      <c r="I92" s="165"/>
      <c r="J92" s="166"/>
      <c r="K92" s="165"/>
      <c r="L92" s="164"/>
      <c r="M92" s="164"/>
    </row>
    <row r="93" spans="1:13" s="163" customFormat="1" ht="22.5" hidden="1" customHeight="1" x14ac:dyDescent="0.35">
      <c r="A93" s="52"/>
      <c r="B93" s="306" t="s">
        <v>399</v>
      </c>
      <c r="C93" s="52" t="s">
        <v>70</v>
      </c>
      <c r="D93" s="306" t="s">
        <v>166</v>
      </c>
      <c r="E93" s="64"/>
      <c r="F93" s="55"/>
      <c r="G93" s="64">
        <f>E93+F93</f>
        <v>0</v>
      </c>
      <c r="H93" s="118"/>
      <c r="I93" s="119"/>
      <c r="J93" s="120"/>
      <c r="K93" s="119"/>
      <c r="L93" s="118"/>
      <c r="M93" s="118"/>
    </row>
    <row r="94" spans="1:13" s="163" customFormat="1" ht="23.25" hidden="1" customHeight="1" x14ac:dyDescent="0.35">
      <c r="A94" s="52"/>
      <c r="B94" s="204" t="s">
        <v>420</v>
      </c>
      <c r="C94" s="52" t="s">
        <v>70</v>
      </c>
      <c r="D94" s="246" t="s">
        <v>363</v>
      </c>
      <c r="E94" s="64"/>
      <c r="F94" s="55"/>
      <c r="G94" s="64">
        <f t="shared" ref="G94:G95" si="9">E94+F94</f>
        <v>0</v>
      </c>
      <c r="H94" s="118"/>
      <c r="I94" s="119"/>
      <c r="J94" s="120"/>
      <c r="K94" s="119"/>
      <c r="L94" s="118"/>
      <c r="M94" s="118"/>
    </row>
    <row r="95" spans="1:13" s="163" customFormat="1" ht="25.5" hidden="1" customHeight="1" x14ac:dyDescent="0.35">
      <c r="A95" s="52"/>
      <c r="B95" s="306" t="s">
        <v>323</v>
      </c>
      <c r="C95" s="52" t="s">
        <v>57</v>
      </c>
      <c r="D95" s="246" t="s">
        <v>124</v>
      </c>
      <c r="E95" s="64"/>
      <c r="F95" s="55"/>
      <c r="G95" s="64">
        <f t="shared" si="9"/>
        <v>0</v>
      </c>
      <c r="H95" s="118"/>
      <c r="I95" s="119"/>
      <c r="J95" s="120"/>
      <c r="K95" s="119"/>
      <c r="L95" s="118"/>
      <c r="M95" s="118"/>
    </row>
    <row r="96" spans="1:13" s="162" customFormat="1" ht="15.75" hidden="1" x14ac:dyDescent="0.25">
      <c r="A96" s="96" t="s">
        <v>127</v>
      </c>
      <c r="B96" s="76" t="s">
        <v>32</v>
      </c>
      <c r="C96" s="52"/>
      <c r="D96" s="52"/>
      <c r="E96" s="317"/>
      <c r="F96" s="317"/>
      <c r="G96" s="62"/>
      <c r="H96" s="114"/>
      <c r="I96" s="556"/>
      <c r="J96" s="556"/>
      <c r="K96" s="556"/>
      <c r="L96" s="115"/>
      <c r="M96" s="115"/>
    </row>
    <row r="97" spans="1:13" s="163" customFormat="1" ht="22.5" hidden="1" x14ac:dyDescent="0.2">
      <c r="A97" s="52"/>
      <c r="B97" s="97" t="s">
        <v>400</v>
      </c>
      <c r="C97" s="52" t="s">
        <v>73</v>
      </c>
      <c r="D97" s="52" t="s">
        <v>219</v>
      </c>
      <c r="E97" s="62"/>
      <c r="F97" s="62"/>
      <c r="G97" s="62">
        <f>E97+F97</f>
        <v>0</v>
      </c>
      <c r="H97" s="121"/>
      <c r="I97" s="121"/>
      <c r="J97" s="121"/>
      <c r="K97" s="121"/>
      <c r="L97" s="121"/>
      <c r="M97" s="121"/>
    </row>
    <row r="98" spans="1:13" s="163" customFormat="1" ht="12.75" hidden="1" x14ac:dyDescent="0.2">
      <c r="A98" s="52"/>
      <c r="B98" s="204" t="s">
        <v>241</v>
      </c>
      <c r="C98" s="97" t="s">
        <v>73</v>
      </c>
      <c r="D98" s="204" t="s">
        <v>219</v>
      </c>
      <c r="E98" s="62"/>
      <c r="F98" s="62"/>
      <c r="G98" s="62">
        <f t="shared" ref="G98:G99" si="10">E98+F98</f>
        <v>0</v>
      </c>
      <c r="H98" s="121"/>
      <c r="I98" s="121"/>
      <c r="J98" s="121"/>
      <c r="K98" s="121"/>
      <c r="L98" s="121"/>
      <c r="M98" s="121"/>
    </row>
    <row r="99" spans="1:13" s="163" customFormat="1" ht="31.5" hidden="1" x14ac:dyDescent="0.2">
      <c r="A99" s="52"/>
      <c r="B99" s="321" t="s">
        <v>306</v>
      </c>
      <c r="C99" s="97" t="s">
        <v>73</v>
      </c>
      <c r="D99" s="52" t="s">
        <v>219</v>
      </c>
      <c r="E99" s="62"/>
      <c r="F99" s="62"/>
      <c r="G99" s="62">
        <f t="shared" si="10"/>
        <v>0</v>
      </c>
      <c r="H99" s="121"/>
      <c r="I99" s="121"/>
      <c r="J99" s="121"/>
      <c r="K99" s="121"/>
      <c r="L99" s="121"/>
      <c r="M99" s="121"/>
    </row>
    <row r="100" spans="1:13" s="163" customFormat="1" ht="12" hidden="1" customHeight="1" x14ac:dyDescent="0.35">
      <c r="A100" s="96" t="s">
        <v>129</v>
      </c>
      <c r="B100" s="160" t="s">
        <v>33</v>
      </c>
      <c r="C100" s="52"/>
      <c r="D100" s="52"/>
      <c r="E100" s="317"/>
      <c r="F100" s="60"/>
      <c r="G100" s="62"/>
      <c r="H100" s="117"/>
      <c r="I100" s="117"/>
      <c r="J100" s="122"/>
      <c r="K100" s="117"/>
      <c r="L100" s="117"/>
      <c r="M100" s="117"/>
    </row>
    <row r="101" spans="1:13" s="163" customFormat="1" ht="23.25" hidden="1" x14ac:dyDescent="0.35">
      <c r="A101" s="52"/>
      <c r="B101" s="318" t="s">
        <v>401</v>
      </c>
      <c r="C101" s="52" t="s">
        <v>90</v>
      </c>
      <c r="D101" s="52" t="s">
        <v>219</v>
      </c>
      <c r="E101" s="317"/>
      <c r="F101" s="58"/>
      <c r="G101" s="64">
        <f>E101+F101</f>
        <v>0</v>
      </c>
      <c r="H101" s="117"/>
      <c r="I101" s="117"/>
      <c r="J101" s="122"/>
      <c r="K101" s="117"/>
      <c r="L101" s="117"/>
      <c r="M101" s="117"/>
    </row>
    <row r="102" spans="1:13" s="163" customFormat="1" ht="12" hidden="1" customHeight="1" x14ac:dyDescent="0.35">
      <c r="A102" s="52"/>
      <c r="B102" s="77" t="s">
        <v>321</v>
      </c>
      <c r="C102" s="52" t="s">
        <v>90</v>
      </c>
      <c r="D102" s="52" t="s">
        <v>219</v>
      </c>
      <c r="E102" s="320"/>
      <c r="F102" s="58"/>
      <c r="G102" s="64">
        <f t="shared" ref="G102:G103" si="11">E102+F102</f>
        <v>0</v>
      </c>
      <c r="H102" s="117"/>
      <c r="I102" s="117"/>
      <c r="J102" s="122"/>
      <c r="K102" s="117"/>
      <c r="L102" s="117"/>
      <c r="M102" s="117"/>
    </row>
    <row r="103" spans="1:13" s="163" customFormat="1" ht="23.25" hidden="1" x14ac:dyDescent="0.35">
      <c r="A103" s="52"/>
      <c r="B103" s="318" t="s">
        <v>401</v>
      </c>
      <c r="C103" s="52" t="s">
        <v>90</v>
      </c>
      <c r="D103" s="52" t="s">
        <v>219</v>
      </c>
      <c r="E103" s="320"/>
      <c r="F103" s="58"/>
      <c r="G103" s="64">
        <f t="shared" si="11"/>
        <v>0</v>
      </c>
      <c r="H103" s="117"/>
      <c r="I103" s="117"/>
      <c r="J103" s="122"/>
      <c r="K103" s="117"/>
      <c r="L103" s="117"/>
      <c r="M103" s="117"/>
    </row>
    <row r="104" spans="1:13" s="220" customFormat="1" ht="15.75" x14ac:dyDescent="0.25">
      <c r="A104" s="242"/>
    </row>
    <row r="105" spans="1:13" ht="28.5" customHeight="1" x14ac:dyDescent="0.25">
      <c r="A105" s="558" t="s">
        <v>370</v>
      </c>
      <c r="B105" s="558"/>
      <c r="C105" s="558"/>
      <c r="D105" s="45"/>
      <c r="E105" s="23"/>
      <c r="F105" s="559" t="s">
        <v>386</v>
      </c>
      <c r="G105" s="559"/>
    </row>
    <row r="106" spans="1:13" s="28" customFormat="1" ht="8.25" x14ac:dyDescent="0.15">
      <c r="A106" s="46"/>
      <c r="B106" s="47"/>
      <c r="D106" s="48" t="s">
        <v>34</v>
      </c>
      <c r="F106" s="560" t="s">
        <v>35</v>
      </c>
      <c r="G106" s="560"/>
    </row>
    <row r="107" spans="1:13" ht="15.75" x14ac:dyDescent="0.25">
      <c r="A107" s="557" t="s">
        <v>36</v>
      </c>
      <c r="B107" s="557"/>
      <c r="C107" s="16"/>
      <c r="D107" s="16"/>
    </row>
    <row r="108" spans="1:13" ht="46.5" customHeight="1" x14ac:dyDescent="0.25">
      <c r="A108" s="558" t="s">
        <v>414</v>
      </c>
      <c r="B108" s="558"/>
      <c r="C108" s="558"/>
      <c r="D108" s="22"/>
      <c r="E108" s="23"/>
      <c r="F108" s="559" t="s">
        <v>54</v>
      </c>
      <c r="G108" s="559"/>
    </row>
    <row r="109" spans="1:13" s="28" customFormat="1" ht="8.25" x14ac:dyDescent="0.15">
      <c r="A109" s="49"/>
      <c r="B109" s="47"/>
      <c r="C109" s="47"/>
      <c r="D109" s="48" t="s">
        <v>34</v>
      </c>
      <c r="F109" s="560" t="s">
        <v>35</v>
      </c>
      <c r="G109" s="560"/>
    </row>
    <row r="110" spans="1:13" x14ac:dyDescent="0.25">
      <c r="A110" s="548" t="s">
        <v>37</v>
      </c>
      <c r="B110" s="548"/>
    </row>
    <row r="111" spans="1:13" x14ac:dyDescent="0.25">
      <c r="A111" s="549">
        <v>45747</v>
      </c>
      <c r="B111" s="549"/>
    </row>
    <row r="112" spans="1:13" x14ac:dyDescent="0.25">
      <c r="A112" s="544" t="s">
        <v>38</v>
      </c>
      <c r="B112" s="544"/>
    </row>
  </sheetData>
  <mergeCells count="68">
    <mergeCell ref="I96:K96"/>
    <mergeCell ref="I83:K83"/>
    <mergeCell ref="I79:K79"/>
    <mergeCell ref="B41:D41"/>
    <mergeCell ref="A35:D35"/>
    <mergeCell ref="A36:G36"/>
    <mergeCell ref="B38:D38"/>
    <mergeCell ref="B39:D39"/>
    <mergeCell ref="B40:D40"/>
    <mergeCell ref="A42:D42"/>
    <mergeCell ref="B32:D32"/>
    <mergeCell ref="B33:D33"/>
    <mergeCell ref="A23:C23"/>
    <mergeCell ref="A24:G24"/>
    <mergeCell ref="B25:G25"/>
    <mergeCell ref="A28:G28"/>
    <mergeCell ref="B30:D30"/>
    <mergeCell ref="B27:G27"/>
    <mergeCell ref="D23:G23"/>
    <mergeCell ref="F1:G2"/>
    <mergeCell ref="E4:G4"/>
    <mergeCell ref="E5:G5"/>
    <mergeCell ref="E6:G6"/>
    <mergeCell ref="E7:G7"/>
    <mergeCell ref="A9:G9"/>
    <mergeCell ref="A10:G10"/>
    <mergeCell ref="C12:F12"/>
    <mergeCell ref="A20:G20"/>
    <mergeCell ref="O12:P12"/>
    <mergeCell ref="D13:E13"/>
    <mergeCell ref="I13:K13"/>
    <mergeCell ref="L13:M13"/>
    <mergeCell ref="O13:P13"/>
    <mergeCell ref="L12:M12"/>
    <mergeCell ref="N16:O16"/>
    <mergeCell ref="E17:F17"/>
    <mergeCell ref="K17:L17"/>
    <mergeCell ref="C14:F14"/>
    <mergeCell ref="D15:E15"/>
    <mergeCell ref="I15:K15"/>
    <mergeCell ref="L15:M15"/>
    <mergeCell ref="O15:P15"/>
    <mergeCell ref="M17:O17"/>
    <mergeCell ref="K16:M16"/>
    <mergeCell ref="F106:G106"/>
    <mergeCell ref="A18:G18"/>
    <mergeCell ref="A19:C19"/>
    <mergeCell ref="D19:G19"/>
    <mergeCell ref="B26:G26"/>
    <mergeCell ref="B22:G22"/>
    <mergeCell ref="B21:G21"/>
    <mergeCell ref="E16:F16"/>
    <mergeCell ref="B34:D34"/>
    <mergeCell ref="B87:G87"/>
    <mergeCell ref="I88:K88"/>
    <mergeCell ref="B31:D31"/>
    <mergeCell ref="A105:C105"/>
    <mergeCell ref="F105:G105"/>
    <mergeCell ref="A43:G43"/>
    <mergeCell ref="B78:G78"/>
    <mergeCell ref="B46:G46"/>
    <mergeCell ref="A111:B111"/>
    <mergeCell ref="A112:B112"/>
    <mergeCell ref="A107:B107"/>
    <mergeCell ref="A108:C108"/>
    <mergeCell ref="F108:G108"/>
    <mergeCell ref="F109:G109"/>
    <mergeCell ref="A110:B110"/>
  </mergeCells>
  <pageMargins left="0.39370078740157483" right="0.39370078740157483" top="0.39370078740157483" bottom="0.39370078740157483" header="0" footer="0"/>
  <pageSetup paperSize="9" fitToHeight="5" orientation="landscape" horizontalDpi="300" verticalDpi="300" r:id="rId1"/>
  <rowBreaks count="3" manualBreakCount="3">
    <brk id="19" max="6" man="1"/>
    <brk id="44" max="6" man="1"/>
    <brk id="71"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7"/>
  <sheetViews>
    <sheetView view="pageBreakPreview" zoomScale="90" zoomScaleSheetLayoutView="90" workbookViewId="0">
      <selection activeCell="A7" sqref="A7:XFD7"/>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8" width="71.42578125" style="1" customWidth="1"/>
    <col min="9"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42.75" customHeight="1" x14ac:dyDescent="0.25">
      <c r="A16" s="11" t="s">
        <v>11</v>
      </c>
      <c r="B16" s="37" t="s">
        <v>250</v>
      </c>
      <c r="C16" s="37" t="s">
        <v>251</v>
      </c>
      <c r="D16" s="37" t="s">
        <v>199</v>
      </c>
      <c r="E16" s="591" t="s">
        <v>252</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88" t="s">
        <v>767</v>
      </c>
      <c r="B18" s="588"/>
      <c r="C18" s="588"/>
      <c r="D18" s="588"/>
      <c r="E18" s="588"/>
      <c r="F18" s="588"/>
      <c r="G18" s="588"/>
    </row>
    <row r="19" spans="1:16" ht="118.5" customHeight="1" x14ac:dyDescent="0.25">
      <c r="A19" s="567" t="s">
        <v>45</v>
      </c>
      <c r="B19" s="567"/>
      <c r="C19" s="567"/>
      <c r="D19" s="619" t="s">
        <v>739</v>
      </c>
      <c r="E19" s="619"/>
      <c r="F19" s="619"/>
      <c r="G19" s="619"/>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ht="39" customHeight="1" x14ac:dyDescent="0.25">
      <c r="A22" s="40">
        <v>1</v>
      </c>
      <c r="B22" s="624" t="s">
        <v>253</v>
      </c>
      <c r="C22" s="624"/>
      <c r="D22" s="624"/>
      <c r="E22" s="624"/>
      <c r="F22" s="624"/>
      <c r="G22" s="624"/>
    </row>
    <row r="23" spans="1:16" x14ac:dyDescent="0.25">
      <c r="A23" s="71"/>
      <c r="B23" s="71"/>
      <c r="C23" s="71"/>
      <c r="D23" s="72"/>
      <c r="E23" s="72"/>
      <c r="F23" s="72"/>
      <c r="G23" s="72"/>
    </row>
    <row r="24" spans="1:16" ht="15.75" x14ac:dyDescent="0.25">
      <c r="A24" s="562" t="s">
        <v>50</v>
      </c>
      <c r="B24" s="562"/>
      <c r="C24" s="562"/>
      <c r="D24" s="660" t="s">
        <v>567</v>
      </c>
      <c r="E24" s="660"/>
      <c r="F24" s="660"/>
      <c r="G24" s="660"/>
    </row>
    <row r="25" spans="1:16" ht="15.75" customHeight="1" x14ac:dyDescent="0.25">
      <c r="A25" s="550" t="s">
        <v>49</v>
      </c>
      <c r="B25" s="550"/>
      <c r="C25" s="550"/>
      <c r="D25" s="550"/>
      <c r="E25" s="550"/>
      <c r="F25" s="550"/>
      <c r="G25" s="550"/>
    </row>
    <row r="26" spans="1:16" ht="15.75" x14ac:dyDescent="0.25">
      <c r="A26" s="18" t="s">
        <v>17</v>
      </c>
      <c r="B26" s="551" t="s">
        <v>19</v>
      </c>
      <c r="C26" s="551"/>
      <c r="D26" s="551"/>
      <c r="E26" s="551"/>
      <c r="F26" s="551"/>
      <c r="G26" s="551"/>
    </row>
    <row r="27" spans="1:16" ht="35.25" customHeight="1" x14ac:dyDescent="0.25">
      <c r="A27" s="18">
        <v>1</v>
      </c>
      <c r="B27" s="561" t="s">
        <v>568</v>
      </c>
      <c r="C27" s="561"/>
      <c r="D27" s="561"/>
      <c r="E27" s="561"/>
      <c r="F27" s="561"/>
      <c r="G27" s="561"/>
    </row>
    <row r="28" spans="1:16" x14ac:dyDescent="0.25">
      <c r="A28" s="326">
        <v>2</v>
      </c>
      <c r="B28" s="561" t="s">
        <v>101</v>
      </c>
      <c r="C28" s="561"/>
      <c r="D28" s="561"/>
      <c r="E28" s="561"/>
      <c r="F28" s="561"/>
      <c r="G28" s="561"/>
    </row>
    <row r="29" spans="1:16" ht="15.75" x14ac:dyDescent="0.25">
      <c r="A29" s="564" t="s">
        <v>52</v>
      </c>
      <c r="B29" s="564"/>
      <c r="C29" s="564"/>
      <c r="D29" s="564"/>
      <c r="E29" s="564"/>
      <c r="F29" s="564"/>
      <c r="G29" s="564"/>
    </row>
    <row r="30" spans="1:16" ht="15.75" x14ac:dyDescent="0.25">
      <c r="A30" s="17"/>
      <c r="G30" s="44" t="s">
        <v>21</v>
      </c>
    </row>
    <row r="31" spans="1:16" ht="15.75" x14ac:dyDescent="0.25">
      <c r="A31" s="18" t="s">
        <v>17</v>
      </c>
      <c r="B31" s="551" t="s">
        <v>20</v>
      </c>
      <c r="C31" s="551"/>
      <c r="D31" s="551"/>
      <c r="E31" s="18" t="s">
        <v>22</v>
      </c>
      <c r="F31" s="18" t="s">
        <v>23</v>
      </c>
      <c r="G31" s="18" t="s">
        <v>24</v>
      </c>
    </row>
    <row r="32" spans="1:16" s="28" customFormat="1" ht="8.25" x14ac:dyDescent="0.15">
      <c r="A32" s="277">
        <v>1</v>
      </c>
      <c r="B32" s="555">
        <v>2</v>
      </c>
      <c r="C32" s="555"/>
      <c r="D32" s="555"/>
      <c r="E32" s="277">
        <v>3</v>
      </c>
      <c r="F32" s="277">
        <v>4</v>
      </c>
      <c r="G32" s="277">
        <v>5</v>
      </c>
    </row>
    <row r="33" spans="1:11" s="50" customFormat="1" ht="49.5" customHeight="1" x14ac:dyDescent="0.2">
      <c r="A33" s="40">
        <v>1</v>
      </c>
      <c r="B33" s="624" t="s">
        <v>568</v>
      </c>
      <c r="C33" s="624"/>
      <c r="D33" s="624"/>
      <c r="E33" s="175">
        <f>6448060+9200</f>
        <v>6457260</v>
      </c>
      <c r="F33" s="51">
        <v>0</v>
      </c>
      <c r="G33" s="51">
        <f>E33+F33</f>
        <v>6457260</v>
      </c>
    </row>
    <row r="34" spans="1:11" s="50" customFormat="1" ht="12.75" x14ac:dyDescent="0.2">
      <c r="A34" s="40">
        <v>2</v>
      </c>
      <c r="B34" s="624" t="s">
        <v>101</v>
      </c>
      <c r="C34" s="624"/>
      <c r="D34" s="624"/>
      <c r="E34" s="51">
        <v>0</v>
      </c>
      <c r="F34" s="51">
        <v>425000</v>
      </c>
      <c r="G34" s="51">
        <f>E34+F34</f>
        <v>425000</v>
      </c>
    </row>
    <row r="35" spans="1:11" ht="20.25" customHeight="1" x14ac:dyDescent="0.25">
      <c r="A35" s="551" t="s">
        <v>24</v>
      </c>
      <c r="B35" s="551"/>
      <c r="C35" s="551"/>
      <c r="D35" s="551"/>
      <c r="E35" s="74">
        <f>SUM(E33:E34)</f>
        <v>6457260</v>
      </c>
      <c r="F35" s="74">
        <f>SUM(F33:F34)</f>
        <v>425000</v>
      </c>
      <c r="G35" s="74">
        <f>SUM(G33:G34)</f>
        <v>6882260</v>
      </c>
    </row>
    <row r="36" spans="1:11" ht="15.75" customHeight="1" x14ac:dyDescent="0.25">
      <c r="A36" s="42"/>
      <c r="B36" s="42"/>
      <c r="C36" s="42"/>
      <c r="D36" s="42"/>
      <c r="E36" s="42"/>
      <c r="F36" s="42"/>
      <c r="G36" s="42"/>
    </row>
    <row r="37" spans="1:11" ht="15.75" customHeight="1" x14ac:dyDescent="0.25">
      <c r="A37" s="550" t="s">
        <v>53</v>
      </c>
      <c r="B37" s="550"/>
      <c r="C37" s="550"/>
      <c r="D37" s="550"/>
      <c r="E37" s="550"/>
      <c r="F37" s="550"/>
      <c r="G37" s="550"/>
    </row>
    <row r="38" spans="1:11" ht="15.75" x14ac:dyDescent="0.25">
      <c r="A38" s="17"/>
      <c r="G38" s="43" t="s">
        <v>25</v>
      </c>
    </row>
    <row r="39" spans="1:11" ht="15.75" x14ac:dyDescent="0.25">
      <c r="A39" s="18" t="s">
        <v>17</v>
      </c>
      <c r="B39" s="581" t="s">
        <v>26</v>
      </c>
      <c r="C39" s="582"/>
      <c r="D39" s="583"/>
      <c r="E39" s="18" t="s">
        <v>22</v>
      </c>
      <c r="F39" s="18" t="s">
        <v>23</v>
      </c>
      <c r="G39" s="18" t="s">
        <v>24</v>
      </c>
    </row>
    <row r="40" spans="1:11" s="28" customFormat="1" ht="8.25" x14ac:dyDescent="0.15">
      <c r="A40" s="277">
        <v>1</v>
      </c>
      <c r="B40" s="552">
        <v>2</v>
      </c>
      <c r="C40" s="553"/>
      <c r="D40" s="554"/>
      <c r="E40" s="277">
        <v>3</v>
      </c>
      <c r="F40" s="277">
        <v>4</v>
      </c>
      <c r="G40" s="277">
        <v>5</v>
      </c>
    </row>
    <row r="41" spans="1:11" ht="24" hidden="1" customHeight="1" x14ac:dyDescent="0.25">
      <c r="A41" s="40">
        <v>1</v>
      </c>
      <c r="B41" s="599" t="s">
        <v>373</v>
      </c>
      <c r="C41" s="600"/>
      <c r="D41" s="601"/>
      <c r="E41" s="51">
        <v>0</v>
      </c>
      <c r="F41" s="51">
        <v>0</v>
      </c>
      <c r="G41" s="51">
        <f>E41+F41</f>
        <v>0</v>
      </c>
    </row>
    <row r="42" spans="1:11" ht="15.75" customHeight="1" x14ac:dyDescent="0.25">
      <c r="A42" s="581" t="s">
        <v>24</v>
      </c>
      <c r="B42" s="582"/>
      <c r="C42" s="582"/>
      <c r="D42" s="583"/>
      <c r="E42" s="51">
        <f>SUM(E41:E41)</f>
        <v>0</v>
      </c>
      <c r="F42" s="51">
        <f>SUM(F41:F41)</f>
        <v>0</v>
      </c>
      <c r="G42" s="51">
        <f>SUM(G41:G41)</f>
        <v>0</v>
      </c>
    </row>
    <row r="43" spans="1:11" ht="15.75" customHeight="1" x14ac:dyDescent="0.25">
      <c r="A43" s="550" t="s">
        <v>279</v>
      </c>
      <c r="B43" s="550"/>
      <c r="C43" s="550"/>
      <c r="D43" s="550"/>
      <c r="E43" s="550"/>
      <c r="F43" s="550"/>
      <c r="G43" s="550"/>
    </row>
    <row r="44" spans="1:11" ht="15.75" x14ac:dyDescent="0.25">
      <c r="A44" s="18" t="s">
        <v>17</v>
      </c>
      <c r="B44" s="18" t="s">
        <v>27</v>
      </c>
      <c r="C44" s="18" t="s">
        <v>28</v>
      </c>
      <c r="D44" s="18" t="s">
        <v>29</v>
      </c>
      <c r="E44" s="18" t="s">
        <v>22</v>
      </c>
      <c r="F44" s="18" t="s">
        <v>23</v>
      </c>
      <c r="G44" s="18" t="s">
        <v>24</v>
      </c>
    </row>
    <row r="45" spans="1:11" s="28" customFormat="1" ht="8.25" x14ac:dyDescent="0.15">
      <c r="A45" s="213">
        <v>1</v>
      </c>
      <c r="B45" s="213">
        <v>2</v>
      </c>
      <c r="C45" s="213">
        <v>3</v>
      </c>
      <c r="D45" s="213">
        <v>4</v>
      </c>
      <c r="E45" s="213">
        <v>5</v>
      </c>
      <c r="F45" s="213">
        <v>6</v>
      </c>
      <c r="G45" s="213">
        <v>7</v>
      </c>
    </row>
    <row r="46" spans="1:11" s="109" customFormat="1" ht="30" customHeight="1" x14ac:dyDescent="0.25">
      <c r="A46" s="77">
        <v>1</v>
      </c>
      <c r="B46" s="656" t="s">
        <v>569</v>
      </c>
      <c r="C46" s="657"/>
      <c r="D46" s="657"/>
      <c r="E46" s="657"/>
      <c r="F46" s="657"/>
      <c r="G46" s="658"/>
      <c r="I46" s="69"/>
      <c r="J46" s="70"/>
      <c r="K46" s="69"/>
    </row>
    <row r="47" spans="1:11" s="109" customFormat="1" ht="13.5" customHeight="1" x14ac:dyDescent="0.25">
      <c r="A47" s="96" t="s">
        <v>55</v>
      </c>
      <c r="B47" s="84" t="s">
        <v>30</v>
      </c>
      <c r="C47" s="147"/>
      <c r="D47" s="147"/>
      <c r="E47" s="147"/>
      <c r="F47" s="147"/>
      <c r="G47" s="147"/>
      <c r="I47" s="69"/>
      <c r="J47" s="70"/>
      <c r="K47" s="69"/>
    </row>
    <row r="48" spans="1:11" s="109" customFormat="1" ht="22.5" x14ac:dyDescent="0.25">
      <c r="A48" s="96"/>
      <c r="B48" s="55" t="s">
        <v>137</v>
      </c>
      <c r="C48" s="55" t="s">
        <v>57</v>
      </c>
      <c r="D48" s="55" t="s">
        <v>179</v>
      </c>
      <c r="E48" s="77">
        <v>2</v>
      </c>
      <c r="F48" s="147"/>
      <c r="G48" s="97">
        <f>E48</f>
        <v>2</v>
      </c>
      <c r="I48" s="69"/>
      <c r="J48" s="70"/>
      <c r="K48" s="69"/>
    </row>
    <row r="49" spans="1:11" s="378" customFormat="1" ht="51" customHeight="1" x14ac:dyDescent="0.25">
      <c r="A49" s="96"/>
      <c r="B49" s="77" t="s">
        <v>262</v>
      </c>
      <c r="C49" s="77" t="s">
        <v>254</v>
      </c>
      <c r="D49" s="77" t="s">
        <v>64</v>
      </c>
      <c r="E49" s="101">
        <v>1</v>
      </c>
      <c r="F49" s="383"/>
      <c r="G49" s="101">
        <f>E49</f>
        <v>1</v>
      </c>
      <c r="I49" s="69"/>
      <c r="J49" s="70"/>
      <c r="K49" s="69"/>
    </row>
    <row r="50" spans="1:11" s="32" customFormat="1" ht="33.75" x14ac:dyDescent="0.25">
      <c r="A50" s="96"/>
      <c r="B50" s="77" t="s">
        <v>65</v>
      </c>
      <c r="C50" s="77" t="s">
        <v>254</v>
      </c>
      <c r="D50" s="77" t="s">
        <v>64</v>
      </c>
      <c r="E50" s="101">
        <f>6+2</f>
        <v>8</v>
      </c>
      <c r="F50" s="102"/>
      <c r="G50" s="101">
        <f>E50</f>
        <v>8</v>
      </c>
      <c r="I50" s="69"/>
      <c r="J50" s="70"/>
      <c r="K50" s="69"/>
    </row>
    <row r="51" spans="1:11" s="32" customFormat="1" ht="22.5" x14ac:dyDescent="0.25">
      <c r="A51" s="96"/>
      <c r="B51" s="77" t="s">
        <v>66</v>
      </c>
      <c r="C51" s="77" t="s">
        <v>254</v>
      </c>
      <c r="D51" s="77" t="s">
        <v>64</v>
      </c>
      <c r="E51" s="101">
        <v>5.5</v>
      </c>
      <c r="F51" s="102"/>
      <c r="G51" s="101">
        <f>E51</f>
        <v>5.5</v>
      </c>
      <c r="I51" s="69"/>
      <c r="J51" s="70"/>
      <c r="K51" s="69"/>
    </row>
    <row r="52" spans="1:11" s="32" customFormat="1" ht="22.5" x14ac:dyDescent="0.25">
      <c r="A52" s="96"/>
      <c r="B52" s="77" t="s">
        <v>67</v>
      </c>
      <c r="C52" s="77" t="s">
        <v>254</v>
      </c>
      <c r="D52" s="77" t="s">
        <v>64</v>
      </c>
      <c r="E52" s="101">
        <f>SUM(E49:E51)</f>
        <v>14.5</v>
      </c>
      <c r="F52" s="102"/>
      <c r="G52" s="101">
        <f>E52</f>
        <v>14.5</v>
      </c>
      <c r="H52" s="388"/>
      <c r="I52" s="69"/>
      <c r="J52" s="70"/>
      <c r="K52" s="69"/>
    </row>
    <row r="53" spans="1:11" s="32" customFormat="1" ht="16.5" customHeight="1" x14ac:dyDescent="0.25">
      <c r="A53" s="96" t="s">
        <v>68</v>
      </c>
      <c r="B53" s="84" t="s">
        <v>31</v>
      </c>
      <c r="C53" s="77"/>
      <c r="D53" s="77"/>
      <c r="E53" s="100"/>
      <c r="F53" s="100"/>
      <c r="G53" s="97"/>
      <c r="I53" s="69"/>
      <c r="J53" s="70"/>
      <c r="K53" s="69"/>
    </row>
    <row r="54" spans="1:11" s="32" customFormat="1" ht="33.75" x14ac:dyDescent="0.25">
      <c r="A54" s="96"/>
      <c r="B54" s="77" t="s">
        <v>255</v>
      </c>
      <c r="C54" s="77" t="s">
        <v>70</v>
      </c>
      <c r="D54" s="77" t="s">
        <v>256</v>
      </c>
      <c r="E54" s="97">
        <v>720</v>
      </c>
      <c r="F54" s="100"/>
      <c r="G54" s="97">
        <f>E54</f>
        <v>720</v>
      </c>
      <c r="H54" s="315"/>
      <c r="I54" s="69"/>
      <c r="J54" s="70"/>
      <c r="K54" s="69"/>
    </row>
    <row r="55" spans="1:11" s="32" customFormat="1" ht="14.25" customHeight="1" x14ac:dyDescent="0.25">
      <c r="A55" s="96" t="s">
        <v>72</v>
      </c>
      <c r="B55" s="84" t="s">
        <v>32</v>
      </c>
      <c r="C55" s="77"/>
      <c r="D55" s="77"/>
      <c r="E55" s="97"/>
      <c r="F55" s="100"/>
      <c r="G55" s="97"/>
      <c r="I55" s="69"/>
      <c r="J55" s="70"/>
      <c r="K55" s="69"/>
    </row>
    <row r="56" spans="1:11" s="32" customFormat="1" ht="22.5" x14ac:dyDescent="0.25">
      <c r="A56" s="96"/>
      <c r="B56" s="77" t="s">
        <v>257</v>
      </c>
      <c r="C56" s="77" t="s">
        <v>73</v>
      </c>
      <c r="D56" s="77" t="s">
        <v>219</v>
      </c>
      <c r="E56" s="103">
        <f>E33/E54</f>
        <v>8968.4166666666661</v>
      </c>
      <c r="F56" s="103">
        <f>F33/E54</f>
        <v>0</v>
      </c>
      <c r="G56" s="103">
        <f>E56+F56</f>
        <v>8968.4166666666661</v>
      </c>
      <c r="I56" s="69"/>
      <c r="J56" s="70"/>
      <c r="K56" s="69"/>
    </row>
    <row r="57" spans="1:11" s="32" customFormat="1" ht="15.75" customHeight="1" x14ac:dyDescent="0.3">
      <c r="A57" s="96" t="s">
        <v>77</v>
      </c>
      <c r="B57" s="84" t="s">
        <v>33</v>
      </c>
      <c r="C57" s="77"/>
      <c r="D57" s="77"/>
      <c r="E57" s="97"/>
      <c r="F57" s="100"/>
      <c r="G57" s="97"/>
      <c r="I57" s="659"/>
      <c r="J57" s="659"/>
      <c r="K57" s="659"/>
    </row>
    <row r="58" spans="1:11" s="32" customFormat="1" ht="22.5" x14ac:dyDescent="0.25">
      <c r="A58" s="96"/>
      <c r="B58" s="77" t="s">
        <v>258</v>
      </c>
      <c r="C58" s="77" t="s">
        <v>90</v>
      </c>
      <c r="D58" s="77" t="s">
        <v>219</v>
      </c>
      <c r="E58" s="97">
        <v>100</v>
      </c>
      <c r="F58" s="100"/>
      <c r="G58" s="97">
        <f>E58</f>
        <v>100</v>
      </c>
      <c r="I58" s="69"/>
      <c r="J58" s="70"/>
      <c r="K58" s="69"/>
    </row>
    <row r="59" spans="1:11" s="327" customFormat="1" ht="15.75" customHeight="1" x14ac:dyDescent="0.25">
      <c r="A59" s="52">
        <v>2</v>
      </c>
      <c r="B59" s="611" t="s">
        <v>146</v>
      </c>
      <c r="C59" s="612"/>
      <c r="D59" s="612"/>
      <c r="E59" s="612"/>
      <c r="F59" s="612"/>
      <c r="G59" s="613"/>
      <c r="I59" s="69"/>
      <c r="J59" s="70"/>
      <c r="K59" s="69"/>
    </row>
    <row r="60" spans="1:11" s="327" customFormat="1" ht="13.5" customHeight="1" x14ac:dyDescent="0.25">
      <c r="A60" s="75" t="s">
        <v>80</v>
      </c>
      <c r="B60" s="76" t="s">
        <v>56</v>
      </c>
      <c r="C60" s="52"/>
      <c r="D60" s="52"/>
      <c r="E60" s="86"/>
      <c r="F60" s="86"/>
      <c r="G60" s="328"/>
      <c r="I60" s="69"/>
      <c r="J60" s="70"/>
      <c r="K60" s="69"/>
    </row>
    <row r="61" spans="1:11" s="327" customFormat="1" ht="22.5" x14ac:dyDescent="0.25">
      <c r="A61" s="52"/>
      <c r="B61" s="52" t="s">
        <v>81</v>
      </c>
      <c r="C61" s="52" t="s">
        <v>73</v>
      </c>
      <c r="D61" s="52" t="s">
        <v>124</v>
      </c>
      <c r="E61" s="92"/>
      <c r="F61" s="92">
        <f>F34</f>
        <v>425000</v>
      </c>
      <c r="G61" s="95">
        <f>F61</f>
        <v>425000</v>
      </c>
      <c r="I61" s="69"/>
      <c r="J61" s="70"/>
      <c r="K61" s="69"/>
    </row>
    <row r="62" spans="1:11" s="327" customFormat="1" ht="17.25" customHeight="1" x14ac:dyDescent="0.25">
      <c r="A62" s="75" t="s">
        <v>83</v>
      </c>
      <c r="B62" s="76" t="s">
        <v>31</v>
      </c>
      <c r="C62" s="52"/>
      <c r="D62" s="52"/>
      <c r="E62" s="88"/>
      <c r="F62" s="92"/>
      <c r="G62" s="328"/>
      <c r="I62" s="69"/>
      <c r="J62" s="70"/>
      <c r="K62" s="69"/>
    </row>
    <row r="63" spans="1:11" s="327" customFormat="1" ht="25.5" x14ac:dyDescent="0.25">
      <c r="A63" s="52"/>
      <c r="B63" s="52" t="s">
        <v>126</v>
      </c>
      <c r="C63" s="52" t="s">
        <v>57</v>
      </c>
      <c r="D63" s="52" t="s">
        <v>85</v>
      </c>
      <c r="E63" s="328"/>
      <c r="F63" s="532">
        <v>7</v>
      </c>
      <c r="G63" s="91">
        <f>F63</f>
        <v>7</v>
      </c>
      <c r="I63" s="69"/>
      <c r="J63" s="70"/>
      <c r="K63" s="69"/>
    </row>
    <row r="64" spans="1:11" s="327" customFormat="1" ht="18" customHeight="1" x14ac:dyDescent="0.25">
      <c r="A64" s="75" t="s">
        <v>86</v>
      </c>
      <c r="B64" s="76" t="s">
        <v>32</v>
      </c>
      <c r="C64" s="52"/>
      <c r="D64" s="52"/>
      <c r="E64" s="88"/>
      <c r="F64" s="88"/>
      <c r="G64" s="328"/>
      <c r="I64" s="69"/>
      <c r="J64" s="70"/>
      <c r="K64" s="69"/>
    </row>
    <row r="65" spans="1:11" s="327" customFormat="1" ht="25.5" x14ac:dyDescent="0.25">
      <c r="A65" s="52"/>
      <c r="B65" s="52" t="s">
        <v>128</v>
      </c>
      <c r="C65" s="52" t="s">
        <v>73</v>
      </c>
      <c r="D65" s="52" t="s">
        <v>74</v>
      </c>
      <c r="E65" s="92"/>
      <c r="F65" s="92">
        <f>F61/F63</f>
        <v>60714.285714285717</v>
      </c>
      <c r="G65" s="95">
        <f>F65</f>
        <v>60714.285714285717</v>
      </c>
      <c r="I65" s="69"/>
      <c r="J65" s="70"/>
      <c r="K65" s="69"/>
    </row>
    <row r="66" spans="1:11" s="327" customFormat="1" ht="14.25" customHeight="1" x14ac:dyDescent="0.25">
      <c r="A66" s="75" t="s">
        <v>88</v>
      </c>
      <c r="B66" s="76" t="s">
        <v>33</v>
      </c>
      <c r="C66" s="52"/>
      <c r="D66" s="52"/>
      <c r="E66" s="89"/>
      <c r="F66" s="89"/>
      <c r="G66" s="328"/>
      <c r="I66" s="69"/>
      <c r="J66" s="70"/>
      <c r="K66" s="69"/>
    </row>
    <row r="67" spans="1:11" s="327" customFormat="1" ht="25.5" x14ac:dyDescent="0.25">
      <c r="A67" s="52"/>
      <c r="B67" s="52" t="s">
        <v>130</v>
      </c>
      <c r="C67" s="52" t="s">
        <v>90</v>
      </c>
      <c r="D67" s="52" t="s">
        <v>74</v>
      </c>
      <c r="E67" s="328"/>
      <c r="F67" s="328">
        <v>100</v>
      </c>
      <c r="G67" s="90">
        <f>F67</f>
        <v>100</v>
      </c>
      <c r="I67" s="69"/>
      <c r="J67" s="70"/>
      <c r="K67" s="69"/>
    </row>
    <row r="68" spans="1:11" ht="15.75" x14ac:dyDescent="0.25">
      <c r="A68" s="17"/>
    </row>
    <row r="69" spans="1:11" ht="37.5" customHeight="1" x14ac:dyDescent="0.25">
      <c r="A69" s="558" t="s">
        <v>370</v>
      </c>
      <c r="B69" s="558"/>
      <c r="C69" s="558"/>
      <c r="D69" s="45"/>
      <c r="E69" s="23"/>
      <c r="F69" s="559" t="s">
        <v>386</v>
      </c>
      <c r="G69" s="559"/>
    </row>
    <row r="70" spans="1:11" s="28" customFormat="1" ht="8.25" hidden="1" x14ac:dyDescent="0.15">
      <c r="A70" s="46"/>
      <c r="B70" s="47"/>
      <c r="D70" s="48" t="s">
        <v>34</v>
      </c>
      <c r="F70" s="560" t="s">
        <v>35</v>
      </c>
      <c r="G70" s="560"/>
    </row>
    <row r="71" spans="1:11" ht="15.75" x14ac:dyDescent="0.25">
      <c r="A71" s="557" t="s">
        <v>36</v>
      </c>
      <c r="B71" s="557"/>
      <c r="C71" s="16"/>
      <c r="D71" s="16"/>
    </row>
    <row r="72" spans="1:11" ht="15.75" hidden="1" x14ac:dyDescent="0.25">
      <c r="A72" s="20"/>
      <c r="B72" s="20"/>
      <c r="C72" s="16"/>
      <c r="D72" s="16"/>
    </row>
    <row r="73" spans="1:11" ht="47.25" customHeight="1" x14ac:dyDescent="0.25">
      <c r="A73" s="558" t="s">
        <v>414</v>
      </c>
      <c r="B73" s="558"/>
      <c r="C73" s="558"/>
      <c r="D73" s="22"/>
      <c r="E73" s="23"/>
      <c r="F73" s="559" t="s">
        <v>54</v>
      </c>
      <c r="G73" s="559"/>
    </row>
    <row r="74" spans="1:11" s="28" customFormat="1" ht="8.25" x14ac:dyDescent="0.15">
      <c r="A74" s="49"/>
      <c r="B74" s="47"/>
      <c r="C74" s="47"/>
      <c r="D74" s="48" t="s">
        <v>34</v>
      </c>
      <c r="F74" s="560" t="s">
        <v>35</v>
      </c>
      <c r="G74" s="560"/>
    </row>
    <row r="75" spans="1:11" x14ac:dyDescent="0.25">
      <c r="A75" s="548" t="s">
        <v>37</v>
      </c>
      <c r="B75" s="548"/>
    </row>
    <row r="76" spans="1:11" x14ac:dyDescent="0.25">
      <c r="A76" s="549">
        <v>45747</v>
      </c>
      <c r="B76" s="549"/>
    </row>
    <row r="77" spans="1:11" x14ac:dyDescent="0.25">
      <c r="A77" s="544" t="s">
        <v>38</v>
      </c>
      <c r="B77" s="544"/>
    </row>
  </sheetData>
  <mergeCells count="62">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25:G25"/>
    <mergeCell ref="E17:F17"/>
    <mergeCell ref="K17:L17"/>
    <mergeCell ref="M17:O17"/>
    <mergeCell ref="A18:G18"/>
    <mergeCell ref="A19:C19"/>
    <mergeCell ref="D19:G19"/>
    <mergeCell ref="A20:G20"/>
    <mergeCell ref="B21:G21"/>
    <mergeCell ref="B22:G22"/>
    <mergeCell ref="A24:C24"/>
    <mergeCell ref="D24:G24"/>
    <mergeCell ref="B26:G26"/>
    <mergeCell ref="B27:G27"/>
    <mergeCell ref="A29:G29"/>
    <mergeCell ref="B31:D31"/>
    <mergeCell ref="B32:D32"/>
    <mergeCell ref="B28:G28"/>
    <mergeCell ref="B41:D41"/>
    <mergeCell ref="A42:D42"/>
    <mergeCell ref="B33:D33"/>
    <mergeCell ref="B34:D34"/>
    <mergeCell ref="A35:D35"/>
    <mergeCell ref="A37:G37"/>
    <mergeCell ref="B39:D39"/>
    <mergeCell ref="B40:D40"/>
    <mergeCell ref="A77:B77"/>
    <mergeCell ref="B46:G46"/>
    <mergeCell ref="I57:K57"/>
    <mergeCell ref="A43:G43"/>
    <mergeCell ref="A71:B71"/>
    <mergeCell ref="A73:C73"/>
    <mergeCell ref="F73:G73"/>
    <mergeCell ref="F74:G74"/>
    <mergeCell ref="A75:B75"/>
    <mergeCell ref="A76:B76"/>
    <mergeCell ref="A69:C69"/>
    <mergeCell ref="F69:G69"/>
    <mergeCell ref="F70:G70"/>
    <mergeCell ref="B59:G59"/>
  </mergeCells>
  <pageMargins left="0.39370078740157483" right="0.39370078740157483" top="0.39370078740157483" bottom="0.39370078740157483" header="0" footer="0"/>
  <pageSetup paperSize="9" fitToHeight="10" orientation="landscape" horizontalDpi="300" verticalDpi="300" r:id="rId1"/>
  <rowBreaks count="2" manualBreakCount="2">
    <brk id="21" max="6" man="1"/>
    <brk id="49"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view="pageBreakPreview" zoomScale="90" zoomScaleSheetLayoutView="90" workbookViewId="0">
      <selection activeCell="D16" sqref="D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702</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48" customHeight="1" x14ac:dyDescent="0.25">
      <c r="A16" s="11" t="s">
        <v>11</v>
      </c>
      <c r="B16" s="37" t="s">
        <v>259</v>
      </c>
      <c r="C16" s="37" t="s">
        <v>260</v>
      </c>
      <c r="D16" s="37" t="s">
        <v>199</v>
      </c>
      <c r="E16" s="591" t="s">
        <v>261</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692</v>
      </c>
      <c r="B18" s="550"/>
      <c r="C18" s="550"/>
      <c r="D18" s="550"/>
      <c r="E18" s="550"/>
      <c r="F18" s="550"/>
      <c r="G18" s="550"/>
    </row>
    <row r="19" spans="1:16" ht="152.25" customHeight="1" x14ac:dyDescent="0.25">
      <c r="A19" s="567" t="s">
        <v>45</v>
      </c>
      <c r="B19" s="567"/>
      <c r="C19" s="567"/>
      <c r="D19" s="623" t="s">
        <v>740</v>
      </c>
      <c r="E19" s="623"/>
      <c r="F19" s="623"/>
      <c r="G19" s="623"/>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ht="51.75" customHeight="1" x14ac:dyDescent="0.25">
      <c r="A22" s="40">
        <v>1</v>
      </c>
      <c r="B22" s="543" t="s">
        <v>253</v>
      </c>
      <c r="C22" s="543"/>
      <c r="D22" s="543"/>
      <c r="E22" s="543"/>
      <c r="F22" s="543"/>
      <c r="G22" s="543"/>
    </row>
    <row r="23" spans="1:16" x14ac:dyDescent="0.25">
      <c r="A23" s="71"/>
      <c r="B23" s="71"/>
      <c r="C23" s="71"/>
      <c r="D23" s="72"/>
      <c r="E23" s="72"/>
      <c r="F23" s="72"/>
      <c r="G23" s="72"/>
    </row>
    <row r="24" spans="1:16" ht="26.25" customHeight="1" x14ac:dyDescent="0.25">
      <c r="A24" s="562" t="s">
        <v>50</v>
      </c>
      <c r="B24" s="562"/>
      <c r="C24" s="562"/>
      <c r="D24" s="563" t="s">
        <v>570</v>
      </c>
      <c r="E24" s="563"/>
      <c r="F24" s="563"/>
      <c r="G24" s="563"/>
    </row>
    <row r="25" spans="1:16" ht="15.75" x14ac:dyDescent="0.25">
      <c r="A25" s="73"/>
      <c r="B25" s="73"/>
      <c r="C25" s="73"/>
      <c r="D25" s="15"/>
      <c r="E25" s="15"/>
      <c r="F25" s="15"/>
      <c r="G25" s="15"/>
    </row>
    <row r="26" spans="1:16" ht="15.75" customHeight="1" x14ac:dyDescent="0.25">
      <c r="A26" s="550" t="s">
        <v>49</v>
      </c>
      <c r="B26" s="550"/>
      <c r="C26" s="550"/>
      <c r="D26" s="550"/>
      <c r="E26" s="550"/>
      <c r="F26" s="550"/>
      <c r="G26" s="550"/>
    </row>
    <row r="27" spans="1:16" ht="15.75" customHeight="1" x14ac:dyDescent="0.25">
      <c r="A27" s="39"/>
      <c r="B27" s="39"/>
      <c r="C27" s="39"/>
      <c r="D27" s="39"/>
      <c r="E27" s="39"/>
      <c r="F27" s="39"/>
      <c r="G27" s="39"/>
    </row>
    <row r="28" spans="1:16" ht="15.75" x14ac:dyDescent="0.25">
      <c r="A28" s="18" t="s">
        <v>17</v>
      </c>
      <c r="B28" s="551" t="s">
        <v>19</v>
      </c>
      <c r="C28" s="551"/>
      <c r="D28" s="551"/>
      <c r="E28" s="551"/>
      <c r="F28" s="551"/>
      <c r="G28" s="551"/>
    </row>
    <row r="29" spans="1:16" ht="28.5" customHeight="1" x14ac:dyDescent="0.25">
      <c r="A29" s="18">
        <v>1</v>
      </c>
      <c r="B29" s="543" t="s">
        <v>571</v>
      </c>
      <c r="C29" s="543"/>
      <c r="D29" s="543"/>
      <c r="E29" s="543"/>
      <c r="F29" s="543"/>
      <c r="G29" s="543"/>
    </row>
    <row r="30" spans="1:16" ht="15.75" x14ac:dyDescent="0.25">
      <c r="A30" s="42"/>
      <c r="B30" s="42"/>
      <c r="C30" s="42"/>
      <c r="D30" s="42"/>
      <c r="E30" s="42"/>
      <c r="F30" s="42"/>
      <c r="G30" s="42"/>
    </row>
    <row r="31" spans="1:16" ht="15.75" x14ac:dyDescent="0.25">
      <c r="A31" s="564" t="s">
        <v>52</v>
      </c>
      <c r="B31" s="564"/>
      <c r="C31" s="564"/>
      <c r="D31" s="564"/>
      <c r="E31" s="564"/>
      <c r="F31" s="564"/>
      <c r="G31" s="564"/>
    </row>
    <row r="32" spans="1:16" ht="15.75" x14ac:dyDescent="0.25">
      <c r="A32" s="17"/>
      <c r="G32" s="44" t="s">
        <v>21</v>
      </c>
    </row>
    <row r="33" spans="1:11" ht="15.75" x14ac:dyDescent="0.25">
      <c r="A33" s="18" t="s">
        <v>17</v>
      </c>
      <c r="B33" s="551" t="s">
        <v>20</v>
      </c>
      <c r="C33" s="551"/>
      <c r="D33" s="551"/>
      <c r="E33" s="18" t="s">
        <v>22</v>
      </c>
      <c r="F33" s="18" t="s">
        <v>23</v>
      </c>
      <c r="G33" s="18" t="s">
        <v>24</v>
      </c>
    </row>
    <row r="34" spans="1:11" s="50" customFormat="1" ht="12.75" x14ac:dyDescent="0.2">
      <c r="A34" s="40">
        <v>1</v>
      </c>
      <c r="B34" s="543">
        <v>2</v>
      </c>
      <c r="C34" s="543"/>
      <c r="D34" s="543"/>
      <c r="E34" s="40">
        <v>3</v>
      </c>
      <c r="F34" s="40">
        <v>4</v>
      </c>
      <c r="G34" s="40">
        <v>5</v>
      </c>
    </row>
    <row r="35" spans="1:11" s="50" customFormat="1" ht="48" customHeight="1" x14ac:dyDescent="0.2">
      <c r="A35" s="40">
        <v>1</v>
      </c>
      <c r="B35" s="598" t="s">
        <v>571</v>
      </c>
      <c r="C35" s="598"/>
      <c r="D35" s="598"/>
      <c r="E35" s="51">
        <v>2869917</v>
      </c>
      <c r="F35" s="51">
        <v>0</v>
      </c>
      <c r="G35" s="51">
        <f>E35+F35</f>
        <v>2869917</v>
      </c>
    </row>
    <row r="36" spans="1:11" s="50" customFormat="1" ht="23.25" hidden="1" customHeight="1" x14ac:dyDescent="0.2">
      <c r="A36" s="40">
        <v>2</v>
      </c>
      <c r="B36" s="598"/>
      <c r="C36" s="598"/>
      <c r="D36" s="598"/>
      <c r="E36" s="51"/>
      <c r="F36" s="51"/>
      <c r="G36" s="51">
        <f>E36+F36</f>
        <v>0</v>
      </c>
    </row>
    <row r="37" spans="1:11" ht="15.75" customHeight="1" x14ac:dyDescent="0.25">
      <c r="A37" s="551" t="s">
        <v>24</v>
      </c>
      <c r="B37" s="551"/>
      <c r="C37" s="551"/>
      <c r="D37" s="551"/>
      <c r="E37" s="74">
        <f>SUM(E35:E36)</f>
        <v>2869917</v>
      </c>
      <c r="F37" s="74">
        <f>SUM(F35:F36)</f>
        <v>0</v>
      </c>
      <c r="G37" s="74">
        <f>SUM(G35:G36)</f>
        <v>2869917</v>
      </c>
    </row>
    <row r="38" spans="1:11" ht="15.75" customHeight="1" x14ac:dyDescent="0.25">
      <c r="A38" s="42"/>
      <c r="B38" s="42"/>
      <c r="C38" s="42"/>
      <c r="D38" s="42"/>
      <c r="E38" s="42"/>
      <c r="F38" s="42"/>
      <c r="G38" s="42"/>
    </row>
    <row r="39" spans="1:11" ht="15.75" customHeight="1" x14ac:dyDescent="0.25">
      <c r="A39" s="550" t="s">
        <v>53</v>
      </c>
      <c r="B39" s="550"/>
      <c r="C39" s="550"/>
      <c r="D39" s="550"/>
      <c r="E39" s="550"/>
      <c r="F39" s="550"/>
      <c r="G39" s="550"/>
    </row>
    <row r="40" spans="1:11" ht="15.75" x14ac:dyDescent="0.25">
      <c r="A40" s="17"/>
      <c r="G40" s="43" t="s">
        <v>25</v>
      </c>
    </row>
    <row r="41" spans="1:11" ht="15.75" x14ac:dyDescent="0.25">
      <c r="A41" s="18" t="s">
        <v>17</v>
      </c>
      <c r="B41" s="581" t="s">
        <v>26</v>
      </c>
      <c r="C41" s="582"/>
      <c r="D41" s="583"/>
      <c r="E41" s="18" t="s">
        <v>22</v>
      </c>
      <c r="F41" s="18" t="s">
        <v>23</v>
      </c>
      <c r="G41" s="18" t="s">
        <v>24</v>
      </c>
    </row>
    <row r="42" spans="1:11" s="50" customFormat="1" ht="12.75" x14ac:dyDescent="0.2">
      <c r="A42" s="40">
        <v>1</v>
      </c>
      <c r="B42" s="537">
        <v>2</v>
      </c>
      <c r="C42" s="538"/>
      <c r="D42" s="539"/>
      <c r="E42" s="40">
        <v>3</v>
      </c>
      <c r="F42" s="40">
        <v>4</v>
      </c>
      <c r="G42" s="40">
        <v>5</v>
      </c>
    </row>
    <row r="43" spans="1:11" x14ac:dyDescent="0.25">
      <c r="A43" s="40">
        <v>1</v>
      </c>
      <c r="B43" s="537"/>
      <c r="C43" s="538"/>
      <c r="D43" s="539"/>
      <c r="E43" s="51"/>
      <c r="F43" s="51"/>
      <c r="G43" s="51">
        <f>E43+F43</f>
        <v>0</v>
      </c>
    </row>
    <row r="44" spans="1:11" ht="15.75" customHeight="1" x14ac:dyDescent="0.25">
      <c r="A44" s="581" t="s">
        <v>24</v>
      </c>
      <c r="B44" s="582"/>
      <c r="C44" s="582"/>
      <c r="D44" s="583"/>
      <c r="E44" s="51">
        <f>SUM(E43:E43)</f>
        <v>0</v>
      </c>
      <c r="F44" s="51">
        <f>SUM(F43:F43)</f>
        <v>0</v>
      </c>
      <c r="G44" s="51">
        <f>SUM(G43:G43)</f>
        <v>0</v>
      </c>
    </row>
    <row r="45" spans="1:11" ht="15.75" customHeight="1" x14ac:dyDescent="0.25">
      <c r="A45" s="550" t="s">
        <v>279</v>
      </c>
      <c r="B45" s="550"/>
      <c r="C45" s="550"/>
      <c r="D45" s="550"/>
      <c r="E45" s="550"/>
      <c r="F45" s="550"/>
      <c r="G45" s="550"/>
    </row>
    <row r="46" spans="1:11" ht="15.75" x14ac:dyDescent="0.25">
      <c r="A46" s="18" t="s">
        <v>17</v>
      </c>
      <c r="B46" s="18" t="s">
        <v>27</v>
      </c>
      <c r="C46" s="18" t="s">
        <v>28</v>
      </c>
      <c r="D46" s="18" t="s">
        <v>29</v>
      </c>
      <c r="E46" s="18" t="s">
        <v>22</v>
      </c>
      <c r="F46" s="18" t="s">
        <v>23</v>
      </c>
      <c r="G46" s="18" t="s">
        <v>24</v>
      </c>
    </row>
    <row r="47" spans="1:11" s="28" customFormat="1" ht="8.25" x14ac:dyDescent="0.15">
      <c r="A47" s="213">
        <v>1</v>
      </c>
      <c r="B47" s="213">
        <v>2</v>
      </c>
      <c r="C47" s="213">
        <v>3</v>
      </c>
      <c r="D47" s="213">
        <v>4</v>
      </c>
      <c r="E47" s="213">
        <v>5</v>
      </c>
      <c r="F47" s="213">
        <v>6</v>
      </c>
      <c r="G47" s="213">
        <v>7</v>
      </c>
    </row>
    <row r="48" spans="1:11" s="109" customFormat="1" ht="22.5" x14ac:dyDescent="0.25">
      <c r="A48" s="77">
        <v>1</v>
      </c>
      <c r="B48" s="656" t="s">
        <v>572</v>
      </c>
      <c r="C48" s="657"/>
      <c r="D48" s="657"/>
      <c r="E48" s="657"/>
      <c r="F48" s="657"/>
      <c r="G48" s="658"/>
      <c r="I48" s="69"/>
      <c r="J48" s="70"/>
      <c r="K48" s="69"/>
    </row>
    <row r="49" spans="1:11" s="109" customFormat="1" ht="18" customHeight="1" x14ac:dyDescent="0.25">
      <c r="A49" s="96" t="s">
        <v>55</v>
      </c>
      <c r="B49" s="84" t="s">
        <v>30</v>
      </c>
      <c r="C49" s="147"/>
      <c r="D49" s="147"/>
      <c r="E49" s="147"/>
      <c r="F49" s="147"/>
      <c r="G49" s="147"/>
      <c r="I49" s="69"/>
      <c r="J49" s="70"/>
      <c r="K49" s="69"/>
    </row>
    <row r="50" spans="1:11" s="32" customFormat="1" ht="19.5" customHeight="1" x14ac:dyDescent="0.25">
      <c r="A50" s="96"/>
      <c r="B50" s="55" t="s">
        <v>137</v>
      </c>
      <c r="C50" s="55" t="s">
        <v>57</v>
      </c>
      <c r="D50" s="55" t="s">
        <v>179</v>
      </c>
      <c r="E50" s="77">
        <v>2</v>
      </c>
      <c r="F50" s="147"/>
      <c r="G50" s="97">
        <f>E50</f>
        <v>2</v>
      </c>
      <c r="I50" s="69"/>
      <c r="J50" s="70"/>
      <c r="K50" s="69"/>
    </row>
    <row r="51" spans="1:11" s="32" customFormat="1" ht="56.25" x14ac:dyDescent="0.25">
      <c r="A51" s="96"/>
      <c r="B51" s="77" t="s">
        <v>262</v>
      </c>
      <c r="C51" s="77" t="s">
        <v>254</v>
      </c>
      <c r="D51" s="77" t="s">
        <v>64</v>
      </c>
      <c r="E51" s="101">
        <v>19.5</v>
      </c>
      <c r="F51" s="100"/>
      <c r="G51" s="101">
        <f>E51</f>
        <v>19.5</v>
      </c>
      <c r="I51" s="69"/>
      <c r="J51" s="70"/>
      <c r="K51" s="69"/>
    </row>
    <row r="52" spans="1:11" s="32" customFormat="1" ht="22.5" x14ac:dyDescent="0.25">
      <c r="A52" s="96" t="s">
        <v>68</v>
      </c>
      <c r="B52" s="84" t="s">
        <v>31</v>
      </c>
      <c r="C52" s="77"/>
      <c r="D52" s="77"/>
      <c r="E52" s="100"/>
      <c r="F52" s="100"/>
      <c r="G52" s="97"/>
      <c r="H52" s="140"/>
      <c r="I52" s="69"/>
      <c r="J52" s="70"/>
      <c r="K52" s="69"/>
    </row>
    <row r="53" spans="1:11" s="32" customFormat="1" ht="33.75" x14ac:dyDescent="0.25">
      <c r="A53" s="96"/>
      <c r="B53" s="77" t="s">
        <v>255</v>
      </c>
      <c r="C53" s="77" t="s">
        <v>70</v>
      </c>
      <c r="D53" s="77" t="s">
        <v>256</v>
      </c>
      <c r="E53" s="97">
        <v>720</v>
      </c>
      <c r="F53" s="100"/>
      <c r="G53" s="97">
        <f>E53</f>
        <v>720</v>
      </c>
      <c r="I53" s="69"/>
      <c r="J53" s="70"/>
      <c r="K53" s="69"/>
    </row>
    <row r="54" spans="1:11" s="32" customFormat="1" ht="22.5" x14ac:dyDescent="0.25">
      <c r="A54" s="96" t="s">
        <v>72</v>
      </c>
      <c r="B54" s="84" t="s">
        <v>32</v>
      </c>
      <c r="C54" s="77"/>
      <c r="D54" s="77"/>
      <c r="E54" s="97"/>
      <c r="F54" s="100"/>
      <c r="G54" s="97"/>
      <c r="I54" s="69"/>
      <c r="J54" s="70"/>
      <c r="K54" s="69"/>
    </row>
    <row r="55" spans="1:11" s="32" customFormat="1" ht="22.5" x14ac:dyDescent="0.25">
      <c r="A55" s="96"/>
      <c r="B55" s="77" t="s">
        <v>263</v>
      </c>
      <c r="C55" s="77" t="s">
        <v>57</v>
      </c>
      <c r="D55" s="77" t="s">
        <v>219</v>
      </c>
      <c r="E55" s="98">
        <f>E53/E51</f>
        <v>36.92307692307692</v>
      </c>
      <c r="F55" s="100"/>
      <c r="G55" s="97"/>
      <c r="I55" s="69"/>
      <c r="J55" s="70"/>
      <c r="K55" s="69"/>
    </row>
    <row r="56" spans="1:11" s="32" customFormat="1" ht="29.25" customHeight="1" x14ac:dyDescent="0.25">
      <c r="A56" s="96"/>
      <c r="B56" s="77" t="s">
        <v>264</v>
      </c>
      <c r="C56" s="77" t="s">
        <v>73</v>
      </c>
      <c r="D56" s="77" t="s">
        <v>219</v>
      </c>
      <c r="E56" s="103">
        <f>E35/E51</f>
        <v>147175.23076923078</v>
      </c>
      <c r="F56" s="102"/>
      <c r="G56" s="103">
        <f>E56</f>
        <v>147175.23076923078</v>
      </c>
      <c r="I56" s="69"/>
      <c r="J56" s="70"/>
      <c r="K56" s="69"/>
    </row>
    <row r="57" spans="1:11" s="32" customFormat="1" ht="24.75" customHeight="1" x14ac:dyDescent="0.3">
      <c r="A57" s="96"/>
      <c r="B57" s="77" t="s">
        <v>257</v>
      </c>
      <c r="C57" s="77" t="s">
        <v>73</v>
      </c>
      <c r="D57" s="77" t="s">
        <v>219</v>
      </c>
      <c r="E57" s="103">
        <f>E35/E53</f>
        <v>3985.9958333333334</v>
      </c>
      <c r="F57" s="145"/>
      <c r="G57" s="103">
        <f>E57</f>
        <v>3985.9958333333334</v>
      </c>
      <c r="I57" s="659"/>
      <c r="J57" s="659"/>
      <c r="K57" s="659"/>
    </row>
    <row r="58" spans="1:11" s="32" customFormat="1" ht="15.75" customHeight="1" x14ac:dyDescent="0.25">
      <c r="A58" s="96" t="s">
        <v>77</v>
      </c>
      <c r="B58" s="84" t="s">
        <v>33</v>
      </c>
      <c r="C58" s="77"/>
      <c r="D58" s="77"/>
      <c r="E58" s="97"/>
      <c r="F58" s="100"/>
      <c r="G58" s="97"/>
      <c r="I58" s="69"/>
      <c r="J58" s="70"/>
      <c r="K58" s="69"/>
    </row>
    <row r="59" spans="1:11" s="32" customFormat="1" ht="22.5" x14ac:dyDescent="0.25">
      <c r="A59" s="96"/>
      <c r="B59" s="77" t="s">
        <v>258</v>
      </c>
      <c r="C59" s="77" t="s">
        <v>90</v>
      </c>
      <c r="D59" s="77" t="s">
        <v>219</v>
      </c>
      <c r="E59" s="97">
        <v>100</v>
      </c>
      <c r="F59" s="100"/>
      <c r="G59" s="97">
        <f>E59</f>
        <v>100</v>
      </c>
      <c r="I59" s="69"/>
      <c r="J59" s="70"/>
      <c r="K59" s="69"/>
    </row>
    <row r="60" spans="1:11" ht="15.75" x14ac:dyDescent="0.25">
      <c r="A60" s="17"/>
    </row>
    <row r="61" spans="1:11" ht="37.5" customHeight="1" x14ac:dyDescent="0.25">
      <c r="A61" s="558" t="s">
        <v>370</v>
      </c>
      <c r="B61" s="558"/>
      <c r="C61" s="558"/>
      <c r="D61" s="45"/>
      <c r="E61" s="23"/>
      <c r="F61" s="559" t="s">
        <v>386</v>
      </c>
      <c r="G61" s="559"/>
    </row>
    <row r="62" spans="1:11" s="28" customFormat="1" ht="8.25" x14ac:dyDescent="0.15">
      <c r="A62" s="46"/>
      <c r="B62" s="47"/>
      <c r="D62" s="48" t="s">
        <v>34</v>
      </c>
      <c r="F62" s="560" t="s">
        <v>35</v>
      </c>
      <c r="G62" s="560"/>
    </row>
    <row r="63" spans="1:11" ht="15.75" x14ac:dyDescent="0.25">
      <c r="A63" s="557" t="s">
        <v>36</v>
      </c>
      <c r="B63" s="557"/>
      <c r="C63" s="16"/>
      <c r="D63" s="16"/>
    </row>
    <row r="64" spans="1:11" ht="15.75" x14ac:dyDescent="0.25">
      <c r="A64" s="20"/>
      <c r="B64" s="20"/>
      <c r="C64" s="16"/>
      <c r="D64" s="16"/>
    </row>
    <row r="65" spans="1:7" ht="50.25" customHeight="1" x14ac:dyDescent="0.25">
      <c r="A65" s="558" t="s">
        <v>414</v>
      </c>
      <c r="B65" s="558"/>
      <c r="C65" s="558"/>
      <c r="D65" s="22"/>
      <c r="E65" s="23"/>
      <c r="F65" s="559" t="s">
        <v>54</v>
      </c>
      <c r="G65" s="559"/>
    </row>
    <row r="66" spans="1:7" s="28" customFormat="1" ht="8.25" x14ac:dyDescent="0.15">
      <c r="A66" s="49"/>
      <c r="B66" s="47"/>
      <c r="C66" s="47"/>
      <c r="D66" s="48" t="s">
        <v>34</v>
      </c>
      <c r="F66" s="560" t="s">
        <v>35</v>
      </c>
      <c r="G66" s="560"/>
    </row>
    <row r="67" spans="1:7" x14ac:dyDescent="0.25">
      <c r="A67" s="548" t="s">
        <v>37</v>
      </c>
      <c r="B67" s="548"/>
    </row>
    <row r="68" spans="1:7" x14ac:dyDescent="0.25">
      <c r="A68" s="549" t="s">
        <v>689</v>
      </c>
      <c r="B68" s="549"/>
    </row>
    <row r="69" spans="1:7" x14ac:dyDescent="0.25">
      <c r="A69" s="544" t="s">
        <v>38</v>
      </c>
      <c r="B69" s="544"/>
    </row>
  </sheetData>
  <mergeCells count="60">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E17:F17"/>
    <mergeCell ref="K17:L17"/>
    <mergeCell ref="M17:O17"/>
    <mergeCell ref="A18:G18"/>
    <mergeCell ref="A19:C19"/>
    <mergeCell ref="D19:G19"/>
    <mergeCell ref="B35:D35"/>
    <mergeCell ref="A20:G20"/>
    <mergeCell ref="B21:G21"/>
    <mergeCell ref="B22:G22"/>
    <mergeCell ref="A24:C24"/>
    <mergeCell ref="D24:G24"/>
    <mergeCell ref="A26:G26"/>
    <mergeCell ref="B28:G28"/>
    <mergeCell ref="B29:G29"/>
    <mergeCell ref="A31:G31"/>
    <mergeCell ref="B33:D33"/>
    <mergeCell ref="B34:D34"/>
    <mergeCell ref="A44:D44"/>
    <mergeCell ref="A61:C61"/>
    <mergeCell ref="F61:G61"/>
    <mergeCell ref="B36:D36"/>
    <mergeCell ref="A37:D37"/>
    <mergeCell ref="A39:G39"/>
    <mergeCell ref="B41:D41"/>
    <mergeCell ref="B42:D42"/>
    <mergeCell ref="B43:D43"/>
    <mergeCell ref="A68:B68"/>
    <mergeCell ref="A69:B69"/>
    <mergeCell ref="B48:G48"/>
    <mergeCell ref="I57:K57"/>
    <mergeCell ref="A45:G45"/>
    <mergeCell ref="F62:G62"/>
    <mergeCell ref="A63:B63"/>
    <mergeCell ref="A65:C65"/>
    <mergeCell ref="F65:G65"/>
    <mergeCell ref="F66:G66"/>
    <mergeCell ref="A67:B67"/>
  </mergeCells>
  <pageMargins left="0.39370078740157483" right="0.39370078740157483" top="0.39370078740157483" bottom="0.39370078740157483" header="0" footer="0"/>
  <pageSetup paperSize="9" scale="97" orientation="landscape" horizontalDpi="300" verticalDpi="300" r:id="rId1"/>
  <rowBreaks count="2" manualBreakCount="2">
    <brk id="19" max="6" man="1"/>
    <brk id="44"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view="pageBreakPreview" topLeftCell="A5" zoomScale="90" zoomScaleSheetLayoutView="90" workbookViewId="0">
      <selection activeCell="A7" sqref="A7:XFD7"/>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28.5" customHeight="1" x14ac:dyDescent="0.25">
      <c r="A16" s="11" t="s">
        <v>11</v>
      </c>
      <c r="B16" s="37" t="s">
        <v>265</v>
      </c>
      <c r="C16" s="37" t="s">
        <v>266</v>
      </c>
      <c r="D16" s="37" t="s">
        <v>199</v>
      </c>
      <c r="E16" s="591" t="s">
        <v>267</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637" t="s">
        <v>768</v>
      </c>
      <c r="B18" s="637"/>
      <c r="C18" s="637"/>
      <c r="D18" s="637"/>
      <c r="E18" s="637"/>
      <c r="F18" s="637"/>
      <c r="G18" s="637"/>
    </row>
    <row r="19" spans="1:16" ht="117.75" customHeight="1" x14ac:dyDescent="0.25">
      <c r="A19" s="567" t="s">
        <v>45</v>
      </c>
      <c r="B19" s="567"/>
      <c r="C19" s="567"/>
      <c r="D19" s="568" t="s">
        <v>741</v>
      </c>
      <c r="E19" s="568"/>
      <c r="F19" s="568"/>
      <c r="G19" s="568"/>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268</v>
      </c>
      <c r="C22" s="543"/>
      <c r="D22" s="543"/>
      <c r="E22" s="543"/>
      <c r="F22" s="543"/>
      <c r="G22" s="543"/>
    </row>
    <row r="23" spans="1:16" x14ac:dyDescent="0.25">
      <c r="A23" s="40">
        <v>2</v>
      </c>
      <c r="B23" s="543" t="s">
        <v>269</v>
      </c>
      <c r="C23" s="543"/>
      <c r="D23" s="543"/>
      <c r="E23" s="543"/>
      <c r="F23" s="543"/>
      <c r="G23" s="543"/>
    </row>
    <row r="24" spans="1:16" x14ac:dyDescent="0.25">
      <c r="A24" s="40">
        <v>3</v>
      </c>
      <c r="B24" s="543" t="s">
        <v>270</v>
      </c>
      <c r="C24" s="543"/>
      <c r="D24" s="543"/>
      <c r="E24" s="543"/>
      <c r="F24" s="543"/>
      <c r="G24" s="543"/>
    </row>
    <row r="25" spans="1:16" x14ac:dyDescent="0.25">
      <c r="A25" s="71"/>
      <c r="B25" s="71"/>
      <c r="C25" s="71"/>
      <c r="D25" s="72"/>
      <c r="E25" s="72"/>
      <c r="F25" s="72"/>
      <c r="G25" s="72"/>
    </row>
    <row r="26" spans="1:16" ht="36" customHeight="1" x14ac:dyDescent="0.25">
      <c r="A26" s="562" t="s">
        <v>50</v>
      </c>
      <c r="B26" s="562"/>
      <c r="C26" s="562"/>
      <c r="D26" s="563" t="s">
        <v>573</v>
      </c>
      <c r="E26" s="563"/>
      <c r="F26" s="563"/>
      <c r="G26" s="563"/>
    </row>
    <row r="27" spans="1:16" ht="15.75" customHeight="1" x14ac:dyDescent="0.25">
      <c r="A27" s="550" t="s">
        <v>49</v>
      </c>
      <c r="B27" s="550"/>
      <c r="C27" s="550"/>
      <c r="D27" s="550"/>
      <c r="E27" s="550"/>
      <c r="F27" s="550"/>
      <c r="G27" s="550"/>
    </row>
    <row r="28" spans="1:16" ht="15.75" x14ac:dyDescent="0.25">
      <c r="A28" s="18" t="s">
        <v>17</v>
      </c>
      <c r="B28" s="551" t="s">
        <v>19</v>
      </c>
      <c r="C28" s="551"/>
      <c r="D28" s="551"/>
      <c r="E28" s="551"/>
      <c r="F28" s="551"/>
      <c r="G28" s="551"/>
    </row>
    <row r="29" spans="1:16" ht="26.25" customHeight="1" x14ac:dyDescent="0.25">
      <c r="A29" s="18">
        <v>1</v>
      </c>
      <c r="B29" s="543" t="s">
        <v>574</v>
      </c>
      <c r="C29" s="543"/>
      <c r="D29" s="543"/>
      <c r="E29" s="543"/>
      <c r="F29" s="543"/>
      <c r="G29" s="543"/>
    </row>
    <row r="30" spans="1:16" ht="15.75" hidden="1" x14ac:dyDescent="0.25">
      <c r="A30" s="18">
        <v>2</v>
      </c>
      <c r="B30" s="551" t="s">
        <v>101</v>
      </c>
      <c r="C30" s="551"/>
      <c r="D30" s="551"/>
      <c r="E30" s="551"/>
      <c r="F30" s="551"/>
      <c r="G30" s="551"/>
    </row>
    <row r="31" spans="1:16" ht="15.75" hidden="1" x14ac:dyDescent="0.25">
      <c r="A31" s="42"/>
      <c r="B31" s="42"/>
      <c r="C31" s="42"/>
      <c r="D31" s="42"/>
      <c r="E31" s="42"/>
      <c r="F31" s="42"/>
      <c r="G31" s="42"/>
    </row>
    <row r="32" spans="1:16" ht="15.75" x14ac:dyDescent="0.25">
      <c r="A32" s="564" t="s">
        <v>52</v>
      </c>
      <c r="B32" s="564"/>
      <c r="C32" s="564"/>
      <c r="D32" s="564"/>
      <c r="E32" s="564"/>
      <c r="F32" s="564"/>
      <c r="G32" s="564"/>
    </row>
    <row r="33" spans="1:7" ht="15.75" x14ac:dyDescent="0.25">
      <c r="A33" s="17"/>
      <c r="G33" s="44" t="s">
        <v>21</v>
      </c>
    </row>
    <row r="34" spans="1:7" ht="15.75" x14ac:dyDescent="0.25">
      <c r="A34" s="18" t="s">
        <v>17</v>
      </c>
      <c r="B34" s="551" t="s">
        <v>20</v>
      </c>
      <c r="C34" s="551"/>
      <c r="D34" s="551"/>
      <c r="E34" s="18" t="s">
        <v>22</v>
      </c>
      <c r="F34" s="18" t="s">
        <v>23</v>
      </c>
      <c r="G34" s="18" t="s">
        <v>24</v>
      </c>
    </row>
    <row r="35" spans="1:7" s="195" customFormat="1" ht="11.25" x14ac:dyDescent="0.2">
      <c r="A35" s="241">
        <v>1</v>
      </c>
      <c r="B35" s="598">
        <v>2</v>
      </c>
      <c r="C35" s="598"/>
      <c r="D35" s="598"/>
      <c r="E35" s="241">
        <v>3</v>
      </c>
      <c r="F35" s="241">
        <v>4</v>
      </c>
      <c r="G35" s="241">
        <v>5</v>
      </c>
    </row>
    <row r="36" spans="1:7" s="50" customFormat="1" ht="42.75" customHeight="1" x14ac:dyDescent="0.2">
      <c r="A36" s="40">
        <v>1</v>
      </c>
      <c r="B36" s="537" t="s">
        <v>574</v>
      </c>
      <c r="C36" s="538"/>
      <c r="D36" s="539"/>
      <c r="E36" s="175">
        <f>8792830-60000</f>
        <v>8732830</v>
      </c>
      <c r="F36" s="51">
        <v>0</v>
      </c>
      <c r="G36" s="51">
        <f>E36+F36</f>
        <v>8732830</v>
      </c>
    </row>
    <row r="37" spans="1:7" s="50" customFormat="1" ht="12.75" hidden="1" customHeight="1" x14ac:dyDescent="0.2">
      <c r="A37" s="40">
        <v>2</v>
      </c>
      <c r="B37" s="537" t="s">
        <v>101</v>
      </c>
      <c r="C37" s="538"/>
      <c r="D37" s="539"/>
      <c r="E37" s="51">
        <v>0</v>
      </c>
      <c r="F37" s="51">
        <v>0</v>
      </c>
      <c r="G37" s="51">
        <f>E37+F37</f>
        <v>0</v>
      </c>
    </row>
    <row r="38" spans="1:7" ht="15.75" customHeight="1" x14ac:dyDescent="0.25">
      <c r="A38" s="581" t="s">
        <v>24</v>
      </c>
      <c r="B38" s="582"/>
      <c r="C38" s="582"/>
      <c r="D38" s="583"/>
      <c r="E38" s="74">
        <f>SUM(E36:E37)</f>
        <v>8732830</v>
      </c>
      <c r="F38" s="74">
        <f>SUM(F36:F37)</f>
        <v>0</v>
      </c>
      <c r="G38" s="74">
        <f>SUM(G36:G37)</f>
        <v>8732830</v>
      </c>
    </row>
    <row r="39" spans="1:7" ht="15.75" hidden="1" customHeight="1" x14ac:dyDescent="0.25">
      <c r="A39" s="42"/>
      <c r="B39" s="42"/>
      <c r="C39" s="42"/>
      <c r="D39" s="42"/>
      <c r="E39" s="42"/>
      <c r="F39" s="42"/>
      <c r="G39" s="42"/>
    </row>
    <row r="40" spans="1:7" ht="15.75" customHeight="1" x14ac:dyDescent="0.25">
      <c r="A40" s="550" t="s">
        <v>53</v>
      </c>
      <c r="B40" s="550"/>
      <c r="C40" s="550"/>
      <c r="D40" s="550"/>
      <c r="E40" s="550"/>
      <c r="F40" s="550"/>
      <c r="G40" s="550"/>
    </row>
    <row r="41" spans="1:7" ht="15.75" x14ac:dyDescent="0.25">
      <c r="A41" s="17"/>
      <c r="G41" s="43" t="s">
        <v>25</v>
      </c>
    </row>
    <row r="42" spans="1:7" ht="15.75" x14ac:dyDescent="0.25">
      <c r="A42" s="18" t="s">
        <v>17</v>
      </c>
      <c r="B42" s="581" t="s">
        <v>26</v>
      </c>
      <c r="C42" s="582"/>
      <c r="D42" s="583"/>
      <c r="E42" s="18" t="s">
        <v>22</v>
      </c>
      <c r="F42" s="18" t="s">
        <v>23</v>
      </c>
      <c r="G42" s="18" t="s">
        <v>24</v>
      </c>
    </row>
    <row r="43" spans="1:7" s="195" customFormat="1" ht="12" customHeight="1" x14ac:dyDescent="0.2">
      <c r="A43" s="241">
        <v>1</v>
      </c>
      <c r="B43" s="595">
        <v>2</v>
      </c>
      <c r="C43" s="596"/>
      <c r="D43" s="597"/>
      <c r="E43" s="241">
        <v>3</v>
      </c>
      <c r="F43" s="241">
        <v>4</v>
      </c>
      <c r="G43" s="241">
        <v>5</v>
      </c>
    </row>
    <row r="44" spans="1:7" ht="30.75" hidden="1" customHeight="1" x14ac:dyDescent="0.25">
      <c r="A44" s="40">
        <v>1</v>
      </c>
      <c r="B44" s="599" t="s">
        <v>373</v>
      </c>
      <c r="C44" s="600"/>
      <c r="D44" s="601"/>
      <c r="E44" s="51"/>
      <c r="F44" s="51">
        <v>0</v>
      </c>
      <c r="G44" s="51">
        <f>E44+F44</f>
        <v>0</v>
      </c>
    </row>
    <row r="45" spans="1:7" ht="15.75" customHeight="1" x14ac:dyDescent="0.25">
      <c r="A45" s="581" t="s">
        <v>24</v>
      </c>
      <c r="B45" s="582"/>
      <c r="C45" s="582"/>
      <c r="D45" s="583"/>
      <c r="E45" s="51">
        <f>SUM(E44:E44)</f>
        <v>0</v>
      </c>
      <c r="F45" s="51">
        <f>SUM(F44:F44)</f>
        <v>0</v>
      </c>
      <c r="G45" s="51">
        <f>SUM(G44:G44)</f>
        <v>0</v>
      </c>
    </row>
    <row r="46" spans="1:7" ht="15.75" hidden="1" customHeight="1" x14ac:dyDescent="0.25">
      <c r="A46" s="42"/>
      <c r="B46" s="42"/>
      <c r="C46" s="42"/>
      <c r="D46" s="42"/>
      <c r="E46" s="150"/>
      <c r="F46" s="150"/>
      <c r="G46" s="150"/>
    </row>
    <row r="47" spans="1:7" ht="15.75" customHeight="1" x14ac:dyDescent="0.25">
      <c r="A47" s="550" t="s">
        <v>279</v>
      </c>
      <c r="B47" s="550"/>
      <c r="C47" s="550"/>
      <c r="D47" s="550"/>
      <c r="E47" s="550"/>
      <c r="F47" s="550"/>
      <c r="G47" s="550"/>
    </row>
    <row r="48" spans="1:7" ht="15.75" x14ac:dyDescent="0.25">
      <c r="A48" s="18" t="s">
        <v>17</v>
      </c>
      <c r="B48" s="18" t="s">
        <v>27</v>
      </c>
      <c r="C48" s="18" t="s">
        <v>28</v>
      </c>
      <c r="D48" s="18" t="s">
        <v>29</v>
      </c>
      <c r="E48" s="18" t="s">
        <v>22</v>
      </c>
      <c r="F48" s="18" t="s">
        <v>23</v>
      </c>
      <c r="G48" s="18" t="s">
        <v>24</v>
      </c>
    </row>
    <row r="49" spans="1:11" s="195" customFormat="1" ht="11.25" x14ac:dyDescent="0.2">
      <c r="A49" s="241">
        <v>1</v>
      </c>
      <c r="B49" s="241">
        <v>2</v>
      </c>
      <c r="C49" s="241">
        <v>3</v>
      </c>
      <c r="D49" s="241">
        <v>4</v>
      </c>
      <c r="E49" s="241">
        <v>5</v>
      </c>
      <c r="F49" s="241">
        <v>6</v>
      </c>
      <c r="G49" s="241">
        <v>7</v>
      </c>
    </row>
    <row r="50" spans="1:11" s="32" customFormat="1" ht="32.25" customHeight="1" x14ac:dyDescent="0.25">
      <c r="A50" s="96">
        <v>1</v>
      </c>
      <c r="B50" s="656" t="s">
        <v>575</v>
      </c>
      <c r="C50" s="657"/>
      <c r="D50" s="657"/>
      <c r="E50" s="657"/>
      <c r="F50" s="657"/>
      <c r="G50" s="658"/>
      <c r="I50" s="69"/>
      <c r="J50" s="70"/>
      <c r="K50" s="69"/>
    </row>
    <row r="51" spans="1:11" s="32" customFormat="1" ht="15.75" customHeight="1" x14ac:dyDescent="0.25">
      <c r="A51" s="96" t="s">
        <v>55</v>
      </c>
      <c r="B51" s="84" t="s">
        <v>30</v>
      </c>
      <c r="C51" s="77"/>
      <c r="D51" s="77"/>
      <c r="E51" s="77"/>
      <c r="F51" s="77"/>
      <c r="G51" s="97"/>
      <c r="I51" s="69"/>
      <c r="J51" s="70"/>
      <c r="K51" s="69"/>
    </row>
    <row r="52" spans="1:11" s="32" customFormat="1" ht="16.5" customHeight="1" x14ac:dyDescent="0.25">
      <c r="A52" s="96"/>
      <c r="B52" s="77" t="s">
        <v>137</v>
      </c>
      <c r="C52" s="77" t="s">
        <v>57</v>
      </c>
      <c r="D52" s="77" t="s">
        <v>271</v>
      </c>
      <c r="E52" s="77">
        <v>1</v>
      </c>
      <c r="F52" s="77"/>
      <c r="G52" s="97">
        <f>E52</f>
        <v>1</v>
      </c>
      <c r="I52" s="69"/>
      <c r="J52" s="70"/>
      <c r="K52" s="69"/>
    </row>
    <row r="53" spans="1:11" s="32" customFormat="1" ht="42" x14ac:dyDescent="0.25">
      <c r="A53" s="96"/>
      <c r="B53" s="246" t="s">
        <v>262</v>
      </c>
      <c r="C53" s="77" t="s">
        <v>61</v>
      </c>
      <c r="D53" s="77" t="s">
        <v>64</v>
      </c>
      <c r="E53" s="101">
        <v>19</v>
      </c>
      <c r="F53" s="101"/>
      <c r="G53" s="97">
        <f>E53</f>
        <v>19</v>
      </c>
      <c r="I53" s="69"/>
      <c r="J53" s="70"/>
      <c r="K53" s="69"/>
    </row>
    <row r="54" spans="1:11" s="32" customFormat="1" ht="22.5" x14ac:dyDescent="0.25">
      <c r="A54" s="96"/>
      <c r="B54" s="246" t="s">
        <v>65</v>
      </c>
      <c r="C54" s="77" t="s">
        <v>61</v>
      </c>
      <c r="D54" s="77" t="s">
        <v>64</v>
      </c>
      <c r="E54" s="101">
        <v>1</v>
      </c>
      <c r="F54" s="101"/>
      <c r="G54" s="101">
        <f>E54</f>
        <v>1</v>
      </c>
      <c r="I54" s="69"/>
      <c r="J54" s="70"/>
      <c r="K54" s="69"/>
    </row>
    <row r="55" spans="1:11" s="32" customFormat="1" ht="22.5" x14ac:dyDescent="0.25">
      <c r="A55" s="96"/>
      <c r="B55" s="77" t="s">
        <v>66</v>
      </c>
      <c r="C55" s="77" t="s">
        <v>61</v>
      </c>
      <c r="D55" s="77" t="s">
        <v>64</v>
      </c>
      <c r="E55" s="101">
        <v>5</v>
      </c>
      <c r="F55" s="101"/>
      <c r="G55" s="101">
        <f>E55</f>
        <v>5</v>
      </c>
      <c r="I55" s="69"/>
      <c r="J55" s="70"/>
      <c r="K55" s="69"/>
    </row>
    <row r="56" spans="1:11" s="32" customFormat="1" ht="14.25" customHeight="1" x14ac:dyDescent="0.25">
      <c r="A56" s="96"/>
      <c r="B56" s="77" t="s">
        <v>67</v>
      </c>
      <c r="C56" s="77" t="s">
        <v>61</v>
      </c>
      <c r="D56" s="77" t="s">
        <v>64</v>
      </c>
      <c r="E56" s="101">
        <f>E55+E54+E53</f>
        <v>25</v>
      </c>
      <c r="F56" s="101"/>
      <c r="G56" s="101">
        <f>E56</f>
        <v>25</v>
      </c>
      <c r="I56" s="69"/>
      <c r="J56" s="70"/>
      <c r="K56" s="69"/>
    </row>
    <row r="57" spans="1:11" s="32" customFormat="1" ht="14.25" customHeight="1" x14ac:dyDescent="0.25">
      <c r="A57" s="96" t="s">
        <v>68</v>
      </c>
      <c r="B57" s="84" t="s">
        <v>31</v>
      </c>
      <c r="C57" s="77"/>
      <c r="D57" s="77"/>
      <c r="E57" s="102"/>
      <c r="F57" s="101"/>
      <c r="G57" s="97"/>
      <c r="I57" s="69"/>
      <c r="J57" s="70"/>
      <c r="K57" s="69"/>
    </row>
    <row r="58" spans="1:11" s="32" customFormat="1" ht="24" x14ac:dyDescent="0.25">
      <c r="A58" s="96"/>
      <c r="B58" s="77" t="s">
        <v>272</v>
      </c>
      <c r="C58" s="77" t="s">
        <v>57</v>
      </c>
      <c r="D58" s="77" t="s">
        <v>271</v>
      </c>
      <c r="E58" s="98">
        <v>119</v>
      </c>
      <c r="F58" s="101"/>
      <c r="G58" s="98">
        <f>E58</f>
        <v>119</v>
      </c>
      <c r="H58" s="258" t="s">
        <v>368</v>
      </c>
      <c r="I58" s="69"/>
      <c r="J58" s="70"/>
      <c r="K58" s="69"/>
    </row>
    <row r="59" spans="1:11" s="433" customFormat="1" ht="33.75" x14ac:dyDescent="0.25">
      <c r="A59" s="96"/>
      <c r="B59" s="77" t="s">
        <v>576</v>
      </c>
      <c r="C59" s="77" t="s">
        <v>57</v>
      </c>
      <c r="D59" s="77" t="s">
        <v>273</v>
      </c>
      <c r="E59" s="98">
        <v>93</v>
      </c>
      <c r="F59" s="101"/>
      <c r="G59" s="98">
        <f t="shared" ref="G59:G60" si="0">E59</f>
        <v>93</v>
      </c>
      <c r="I59" s="69"/>
      <c r="J59" s="70"/>
      <c r="K59" s="69"/>
    </row>
    <row r="60" spans="1:11" s="433" customFormat="1" ht="33.75" x14ac:dyDescent="0.25">
      <c r="A60" s="96"/>
      <c r="B60" s="77" t="s">
        <v>577</v>
      </c>
      <c r="C60" s="77" t="s">
        <v>57</v>
      </c>
      <c r="D60" s="77" t="s">
        <v>273</v>
      </c>
      <c r="E60" s="98">
        <f>837+16</f>
        <v>853</v>
      </c>
      <c r="F60" s="101"/>
      <c r="G60" s="98">
        <f t="shared" si="0"/>
        <v>853</v>
      </c>
      <c r="I60" s="69"/>
      <c r="J60" s="70"/>
      <c r="K60" s="69"/>
    </row>
    <row r="61" spans="1:11" s="32" customFormat="1" ht="44.25" customHeight="1" x14ac:dyDescent="0.25">
      <c r="A61" s="96"/>
      <c r="B61" s="77" t="s">
        <v>578</v>
      </c>
      <c r="C61" s="77" t="s">
        <v>57</v>
      </c>
      <c r="D61" s="77" t="s">
        <v>273</v>
      </c>
      <c r="E61" s="98">
        <v>160</v>
      </c>
      <c r="F61" s="101"/>
      <c r="G61" s="98">
        <f>E61</f>
        <v>160</v>
      </c>
      <c r="H61" s="319"/>
      <c r="I61" s="69"/>
      <c r="J61" s="70"/>
      <c r="K61" s="69"/>
    </row>
    <row r="62" spans="1:11" s="32" customFormat="1" ht="14.25" customHeight="1" x14ac:dyDescent="0.25">
      <c r="A62" s="96" t="s">
        <v>72</v>
      </c>
      <c r="B62" s="84" t="s">
        <v>143</v>
      </c>
      <c r="C62" s="77"/>
      <c r="D62" s="77"/>
      <c r="E62" s="102"/>
      <c r="F62" s="101"/>
      <c r="G62" s="97"/>
      <c r="H62" s="148"/>
      <c r="I62" s="69"/>
      <c r="J62" s="70"/>
      <c r="K62" s="69"/>
    </row>
    <row r="63" spans="1:11" s="32" customFormat="1" ht="22.5" x14ac:dyDescent="0.2">
      <c r="A63" s="96"/>
      <c r="B63" s="77" t="s">
        <v>274</v>
      </c>
      <c r="C63" s="77" t="s">
        <v>57</v>
      </c>
      <c r="D63" s="77" t="s">
        <v>74</v>
      </c>
      <c r="E63" s="103">
        <f>E36/E56</f>
        <v>349313.2</v>
      </c>
      <c r="F63" s="103"/>
      <c r="G63" s="103">
        <f>E63</f>
        <v>349313.2</v>
      </c>
      <c r="I63" s="621"/>
      <c r="J63" s="621"/>
      <c r="K63" s="621"/>
    </row>
    <row r="64" spans="1:11" s="32" customFormat="1" ht="22.5" x14ac:dyDescent="0.25">
      <c r="A64" s="96"/>
      <c r="B64" s="77" t="s">
        <v>215</v>
      </c>
      <c r="C64" s="77" t="s">
        <v>57</v>
      </c>
      <c r="D64" s="77" t="s">
        <v>74</v>
      </c>
      <c r="E64" s="98">
        <f>E58/16.5</f>
        <v>7.2121212121212119</v>
      </c>
      <c r="F64" s="101"/>
      <c r="G64" s="98">
        <f>E64</f>
        <v>7.2121212121212119</v>
      </c>
      <c r="I64" s="69"/>
      <c r="J64" s="70"/>
      <c r="K64" s="69"/>
    </row>
    <row r="65" spans="1:11" s="32" customFormat="1" ht="11.25" customHeight="1" x14ac:dyDescent="0.25">
      <c r="A65" s="96" t="s">
        <v>77</v>
      </c>
      <c r="B65" s="84" t="s">
        <v>33</v>
      </c>
      <c r="C65" s="77"/>
      <c r="D65" s="77"/>
      <c r="E65" s="100"/>
      <c r="F65" s="100"/>
      <c r="G65" s="97"/>
      <c r="I65" s="69"/>
      <c r="J65" s="70"/>
      <c r="K65" s="69"/>
    </row>
    <row r="66" spans="1:11" s="32" customFormat="1" ht="22.5" x14ac:dyDescent="0.25">
      <c r="A66" s="96"/>
      <c r="B66" s="77" t="s">
        <v>275</v>
      </c>
      <c r="C66" s="77" t="s">
        <v>90</v>
      </c>
      <c r="D66" s="77" t="s">
        <v>74</v>
      </c>
      <c r="E66" s="97">
        <v>100</v>
      </c>
      <c r="F66" s="97"/>
      <c r="G66" s="97">
        <f>E66</f>
        <v>100</v>
      </c>
      <c r="I66" s="69"/>
      <c r="J66" s="70"/>
      <c r="K66" s="69"/>
    </row>
    <row r="67" spans="1:11" s="32" customFormat="1" ht="15.75" hidden="1" customHeight="1" x14ac:dyDescent="0.25">
      <c r="A67" s="52">
        <v>2</v>
      </c>
      <c r="B67" s="540" t="s">
        <v>191</v>
      </c>
      <c r="C67" s="541"/>
      <c r="D67" s="541"/>
      <c r="E67" s="541"/>
      <c r="F67" s="541"/>
      <c r="G67" s="542"/>
      <c r="I67" s="69"/>
      <c r="J67" s="70"/>
      <c r="K67" s="69"/>
    </row>
    <row r="68" spans="1:11" s="32" customFormat="1" ht="18" hidden="1" customHeight="1" x14ac:dyDescent="0.25">
      <c r="A68" s="75" t="s">
        <v>80</v>
      </c>
      <c r="B68" s="76" t="s">
        <v>56</v>
      </c>
      <c r="C68" s="52"/>
      <c r="D68" s="52"/>
      <c r="E68" s="86"/>
      <c r="F68" s="86"/>
      <c r="G68" s="87"/>
      <c r="I68" s="69"/>
      <c r="J68" s="70"/>
      <c r="K68" s="69"/>
    </row>
    <row r="69" spans="1:11" s="32" customFormat="1" ht="22.5" hidden="1" x14ac:dyDescent="0.25">
      <c r="A69" s="52"/>
      <c r="B69" s="52" t="s">
        <v>81</v>
      </c>
      <c r="C69" s="52" t="s">
        <v>73</v>
      </c>
      <c r="D69" s="52" t="s">
        <v>124</v>
      </c>
      <c r="E69" s="87"/>
      <c r="F69" s="92">
        <f>F37</f>
        <v>0</v>
      </c>
      <c r="G69" s="95">
        <f>F69</f>
        <v>0</v>
      </c>
      <c r="I69" s="69"/>
      <c r="J69" s="70"/>
      <c r="K69" s="69"/>
    </row>
    <row r="70" spans="1:11" s="32" customFormat="1" ht="17.25" hidden="1" customHeight="1" x14ac:dyDescent="0.25">
      <c r="A70" s="75" t="s">
        <v>83</v>
      </c>
      <c r="B70" s="76" t="s">
        <v>31</v>
      </c>
      <c r="C70" s="52"/>
      <c r="D70" s="52"/>
      <c r="E70" s="88"/>
      <c r="F70" s="88"/>
      <c r="G70" s="87"/>
      <c r="I70" s="69"/>
      <c r="J70" s="70"/>
      <c r="K70" s="69"/>
    </row>
    <row r="71" spans="1:11" s="32" customFormat="1" ht="22.5" hidden="1" x14ac:dyDescent="0.25">
      <c r="A71" s="52"/>
      <c r="B71" s="77" t="s">
        <v>126</v>
      </c>
      <c r="C71" s="77" t="s">
        <v>57</v>
      </c>
      <c r="D71" s="77" t="s">
        <v>85</v>
      </c>
      <c r="E71" s="87"/>
      <c r="F71" s="87">
        <v>12</v>
      </c>
      <c r="G71" s="91">
        <f>F71</f>
        <v>12</v>
      </c>
      <c r="I71" s="69"/>
      <c r="J71" s="70"/>
      <c r="K71" s="69"/>
    </row>
    <row r="72" spans="1:11" s="32" customFormat="1" ht="18" hidden="1" customHeight="1" x14ac:dyDescent="0.25">
      <c r="A72" s="75" t="s">
        <v>86</v>
      </c>
      <c r="B72" s="76" t="s">
        <v>32</v>
      </c>
      <c r="C72" s="52"/>
      <c r="D72" s="52"/>
      <c r="E72" s="88"/>
      <c r="F72" s="88"/>
      <c r="G72" s="87"/>
      <c r="I72" s="69"/>
      <c r="J72" s="70"/>
      <c r="K72" s="69"/>
    </row>
    <row r="73" spans="1:11" s="32" customFormat="1" ht="22.5" hidden="1" x14ac:dyDescent="0.25">
      <c r="A73" s="52"/>
      <c r="B73" s="77" t="s">
        <v>128</v>
      </c>
      <c r="C73" s="77" t="s">
        <v>73</v>
      </c>
      <c r="D73" s="77" t="s">
        <v>74</v>
      </c>
      <c r="E73" s="87"/>
      <c r="F73" s="92">
        <f>F69/F71</f>
        <v>0</v>
      </c>
      <c r="G73" s="95">
        <f>F73</f>
        <v>0</v>
      </c>
      <c r="I73" s="69"/>
      <c r="J73" s="70"/>
      <c r="K73" s="69"/>
    </row>
    <row r="74" spans="1:11" s="32" customFormat="1" ht="14.25" hidden="1" customHeight="1" x14ac:dyDescent="0.25">
      <c r="A74" s="75" t="s">
        <v>88</v>
      </c>
      <c r="B74" s="76" t="s">
        <v>33</v>
      </c>
      <c r="C74" s="52"/>
      <c r="D74" s="52"/>
      <c r="E74" s="89"/>
      <c r="F74" s="89"/>
      <c r="G74" s="87"/>
      <c r="I74" s="69"/>
      <c r="J74" s="70"/>
      <c r="K74" s="69"/>
    </row>
    <row r="75" spans="1:11" s="32" customFormat="1" ht="22.5" hidden="1" x14ac:dyDescent="0.25">
      <c r="A75" s="52"/>
      <c r="B75" s="77" t="s">
        <v>130</v>
      </c>
      <c r="C75" s="77" t="s">
        <v>90</v>
      </c>
      <c r="D75" s="77" t="s">
        <v>74</v>
      </c>
      <c r="E75" s="87"/>
      <c r="F75" s="91">
        <v>100</v>
      </c>
      <c r="G75" s="90">
        <f>F75</f>
        <v>100</v>
      </c>
      <c r="I75" s="69"/>
      <c r="J75" s="70"/>
      <c r="K75" s="69"/>
    </row>
    <row r="76" spans="1:11" ht="15.75" hidden="1" x14ac:dyDescent="0.25">
      <c r="A76" s="17"/>
    </row>
    <row r="77" spans="1:11" ht="37.5" customHeight="1" x14ac:dyDescent="0.25">
      <c r="A77" s="558" t="s">
        <v>370</v>
      </c>
      <c r="B77" s="558"/>
      <c r="C77" s="558"/>
      <c r="D77" s="45"/>
      <c r="E77" s="23"/>
      <c r="F77" s="559" t="s">
        <v>386</v>
      </c>
      <c r="G77" s="559"/>
    </row>
    <row r="78" spans="1:11" s="28" customFormat="1" ht="8.25" x14ac:dyDescent="0.15">
      <c r="A78" s="46"/>
      <c r="B78" s="47"/>
      <c r="D78" s="48" t="s">
        <v>34</v>
      </c>
      <c r="F78" s="560" t="s">
        <v>35</v>
      </c>
      <c r="G78" s="560"/>
    </row>
    <row r="79" spans="1:11" ht="15.75" x14ac:dyDescent="0.25">
      <c r="A79" s="557" t="s">
        <v>36</v>
      </c>
      <c r="B79" s="557"/>
      <c r="C79" s="16"/>
      <c r="D79" s="16"/>
    </row>
    <row r="80" spans="1:11" ht="15.75" hidden="1" x14ac:dyDescent="0.25">
      <c r="A80" s="20"/>
      <c r="B80" s="20"/>
      <c r="C80" s="16"/>
      <c r="D80" s="16"/>
    </row>
    <row r="81" spans="1:7" ht="50.25" customHeight="1" x14ac:dyDescent="0.25">
      <c r="A81" s="558" t="s">
        <v>414</v>
      </c>
      <c r="B81" s="558"/>
      <c r="C81" s="558"/>
      <c r="D81" s="22"/>
      <c r="E81" s="23"/>
      <c r="F81" s="559" t="s">
        <v>54</v>
      </c>
      <c r="G81" s="559"/>
    </row>
    <row r="82" spans="1:7" s="28" customFormat="1" ht="10.5" customHeight="1" x14ac:dyDescent="0.15">
      <c r="A82" s="49"/>
      <c r="B82" s="47"/>
      <c r="C82" s="47"/>
      <c r="D82" s="48" t="s">
        <v>34</v>
      </c>
      <c r="F82" s="560" t="s">
        <v>35</v>
      </c>
      <c r="G82" s="560"/>
    </row>
    <row r="83" spans="1:7" x14ac:dyDescent="0.25">
      <c r="A83" s="548" t="s">
        <v>37</v>
      </c>
      <c r="B83" s="548"/>
    </row>
    <row r="84" spans="1:7" x14ac:dyDescent="0.25">
      <c r="A84" s="549">
        <v>45747</v>
      </c>
      <c r="B84" s="549"/>
    </row>
    <row r="85" spans="1:7" x14ac:dyDescent="0.25">
      <c r="A85" s="544" t="s">
        <v>38</v>
      </c>
      <c r="B85" s="544"/>
    </row>
  </sheetData>
  <mergeCells count="64">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26:C26"/>
    <mergeCell ref="D26:G26"/>
    <mergeCell ref="E17:F17"/>
    <mergeCell ref="K17:L17"/>
    <mergeCell ref="M17:O17"/>
    <mergeCell ref="A18:G18"/>
    <mergeCell ref="A19:C19"/>
    <mergeCell ref="D19:G19"/>
    <mergeCell ref="A20:G20"/>
    <mergeCell ref="B21:G21"/>
    <mergeCell ref="B22:G22"/>
    <mergeCell ref="B23:G23"/>
    <mergeCell ref="B24:G24"/>
    <mergeCell ref="B42:D42"/>
    <mergeCell ref="A27:G27"/>
    <mergeCell ref="B28:G28"/>
    <mergeCell ref="B29:G29"/>
    <mergeCell ref="B30:G30"/>
    <mergeCell ref="A32:G32"/>
    <mergeCell ref="B34:D34"/>
    <mergeCell ref="B35:D35"/>
    <mergeCell ref="B36:D36"/>
    <mergeCell ref="B37:D37"/>
    <mergeCell ref="A38:D38"/>
    <mergeCell ref="A40:G40"/>
    <mergeCell ref="B43:D43"/>
    <mergeCell ref="B44:D44"/>
    <mergeCell ref="A45:D45"/>
    <mergeCell ref="A77:C77"/>
    <mergeCell ref="F77:G77"/>
    <mergeCell ref="B67:G67"/>
    <mergeCell ref="A84:B84"/>
    <mergeCell ref="A85:B85"/>
    <mergeCell ref="B50:G50"/>
    <mergeCell ref="I63:K63"/>
    <mergeCell ref="A47:G47"/>
    <mergeCell ref="F78:G78"/>
    <mergeCell ref="A79:B79"/>
    <mergeCell ref="A81:C81"/>
    <mergeCell ref="F81:G81"/>
    <mergeCell ref="F82:G82"/>
    <mergeCell ref="A83:B83"/>
  </mergeCells>
  <pageMargins left="0.39370078740157483" right="0.39370078740157483" top="0.39370078740157483" bottom="0.39370078740157483" header="0" footer="0"/>
  <pageSetup paperSize="9" orientation="landscape" horizontalDpi="300" verticalDpi="300" r:id="rId1"/>
  <rowBreaks count="2" manualBreakCount="2">
    <brk id="23" max="6" man="1"/>
    <brk id="5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view="pageBreakPreview" zoomScale="110" zoomScaleSheetLayoutView="110" workbookViewId="0">
      <selection activeCell="E16" sqref="E16:F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517" t="s">
        <v>6</v>
      </c>
      <c r="C13" s="27"/>
      <c r="D13" s="573" t="s">
        <v>3</v>
      </c>
      <c r="E13" s="573"/>
      <c r="F13" s="27"/>
      <c r="G13" s="518"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519" t="s">
        <v>10</v>
      </c>
      <c r="C15" s="24"/>
      <c r="D15" s="565" t="s">
        <v>9</v>
      </c>
      <c r="E15" s="565"/>
      <c r="F15" s="5"/>
      <c r="G15" s="25" t="s">
        <v>7</v>
      </c>
      <c r="H15" s="6"/>
      <c r="I15" s="566"/>
      <c r="J15" s="566"/>
      <c r="K15" s="566"/>
      <c r="L15" s="566"/>
      <c r="M15" s="566"/>
      <c r="N15" s="7"/>
      <c r="O15" s="575"/>
      <c r="P15" s="575"/>
    </row>
    <row r="16" spans="1:16" ht="61.5" customHeight="1" x14ac:dyDescent="0.25">
      <c r="A16" s="11" t="s">
        <v>11</v>
      </c>
      <c r="B16" s="528" t="s">
        <v>770</v>
      </c>
      <c r="C16" s="528" t="s">
        <v>771</v>
      </c>
      <c r="D16" s="528" t="s">
        <v>199</v>
      </c>
      <c r="E16" s="662" t="s">
        <v>773</v>
      </c>
      <c r="F16" s="663"/>
      <c r="G16" s="528" t="s">
        <v>408</v>
      </c>
      <c r="H16" s="516"/>
      <c r="I16" s="10"/>
      <c r="J16" s="516"/>
      <c r="K16" s="570"/>
      <c r="L16" s="570"/>
      <c r="M16" s="570"/>
      <c r="N16" s="570"/>
      <c r="O16" s="570"/>
      <c r="P16" s="516"/>
    </row>
    <row r="17" spans="1:16" s="35" customFormat="1" ht="24.75" x14ac:dyDescent="0.25">
      <c r="B17" s="517" t="s">
        <v>12</v>
      </c>
      <c r="C17" s="519" t="s">
        <v>13</v>
      </c>
      <c r="D17" s="519" t="s">
        <v>14</v>
      </c>
      <c r="E17" s="565" t="s">
        <v>15</v>
      </c>
      <c r="F17" s="565"/>
      <c r="G17" s="519" t="s">
        <v>16</v>
      </c>
      <c r="H17" s="36"/>
      <c r="I17" s="520"/>
      <c r="J17" s="520"/>
      <c r="K17" s="566"/>
      <c r="L17" s="566"/>
      <c r="M17" s="566"/>
      <c r="N17" s="566"/>
      <c r="O17" s="566"/>
      <c r="P17" s="520"/>
    </row>
    <row r="18" spans="1:16" ht="35.25" customHeight="1" x14ac:dyDescent="0.25">
      <c r="A18" s="550" t="s">
        <v>772</v>
      </c>
      <c r="B18" s="550"/>
      <c r="C18" s="550"/>
      <c r="D18" s="550"/>
      <c r="E18" s="550"/>
      <c r="F18" s="550"/>
      <c r="G18" s="550"/>
    </row>
    <row r="19" spans="1:16" ht="113.25" customHeight="1" x14ac:dyDescent="0.25">
      <c r="A19" s="567" t="s">
        <v>45</v>
      </c>
      <c r="B19" s="567"/>
      <c r="C19" s="567"/>
      <c r="D19" s="631" t="s">
        <v>743</v>
      </c>
      <c r="E19" s="664"/>
      <c r="F19" s="664"/>
      <c r="G19" s="664"/>
    </row>
    <row r="20" spans="1:16" ht="15.75" customHeight="1" x14ac:dyDescent="0.25">
      <c r="A20" s="550" t="s">
        <v>46</v>
      </c>
      <c r="B20" s="550"/>
      <c r="C20" s="550"/>
      <c r="D20" s="550"/>
      <c r="E20" s="550"/>
      <c r="F20" s="550"/>
      <c r="G20" s="550"/>
    </row>
    <row r="21" spans="1:16" x14ac:dyDescent="0.25">
      <c r="A21" s="523" t="s">
        <v>17</v>
      </c>
      <c r="B21" s="543" t="s">
        <v>18</v>
      </c>
      <c r="C21" s="543"/>
      <c r="D21" s="543"/>
      <c r="E21" s="543"/>
      <c r="F21" s="543"/>
      <c r="G21" s="543"/>
    </row>
    <row r="22" spans="1:16" x14ac:dyDescent="0.25">
      <c r="A22" s="523">
        <v>1</v>
      </c>
      <c r="B22" s="665" t="s">
        <v>95</v>
      </c>
      <c r="C22" s="665"/>
      <c r="D22" s="665"/>
      <c r="E22" s="665"/>
      <c r="F22" s="665"/>
      <c r="G22" s="665"/>
    </row>
    <row r="23" spans="1:16" x14ac:dyDescent="0.25">
      <c r="A23" s="523">
        <v>2</v>
      </c>
      <c r="B23" s="665" t="s">
        <v>327</v>
      </c>
      <c r="C23" s="665"/>
      <c r="D23" s="665"/>
      <c r="E23" s="665"/>
      <c r="F23" s="665"/>
      <c r="G23" s="665"/>
    </row>
    <row r="24" spans="1:16" x14ac:dyDescent="0.25">
      <c r="A24" s="523">
        <v>3</v>
      </c>
      <c r="B24" s="666" t="s">
        <v>328</v>
      </c>
      <c r="C24" s="667"/>
      <c r="D24" s="667"/>
      <c r="E24" s="667"/>
      <c r="F24" s="667"/>
      <c r="G24" s="668"/>
    </row>
    <row r="25" spans="1:16" x14ac:dyDescent="0.25">
      <c r="A25" s="523">
        <v>4</v>
      </c>
      <c r="B25" s="665" t="s">
        <v>202</v>
      </c>
      <c r="C25" s="665"/>
      <c r="D25" s="665"/>
      <c r="E25" s="665"/>
      <c r="F25" s="665"/>
      <c r="G25" s="665"/>
    </row>
    <row r="26" spans="1:16" x14ac:dyDescent="0.25">
      <c r="A26" s="71"/>
      <c r="B26" s="71"/>
      <c r="C26" s="71"/>
      <c r="D26" s="533"/>
      <c r="E26" s="533"/>
      <c r="F26" s="533"/>
      <c r="G26" s="533"/>
    </row>
    <row r="27" spans="1:16" ht="27" customHeight="1" x14ac:dyDescent="0.25">
      <c r="A27" s="562" t="s">
        <v>50</v>
      </c>
      <c r="B27" s="562"/>
      <c r="C27" s="562"/>
      <c r="D27" s="655" t="s">
        <v>653</v>
      </c>
      <c r="E27" s="655"/>
      <c r="F27" s="655"/>
      <c r="G27" s="655"/>
    </row>
    <row r="28" spans="1:16" ht="15.75" x14ac:dyDescent="0.25">
      <c r="A28" s="525"/>
      <c r="B28" s="525"/>
      <c r="C28" s="525"/>
      <c r="D28" s="15"/>
      <c r="E28" s="15"/>
      <c r="F28" s="15"/>
      <c r="G28" s="15"/>
    </row>
    <row r="29" spans="1:16" ht="15.75" customHeight="1" x14ac:dyDescent="0.25">
      <c r="A29" s="550" t="s">
        <v>49</v>
      </c>
      <c r="B29" s="550"/>
      <c r="C29" s="550"/>
      <c r="D29" s="550"/>
      <c r="E29" s="550"/>
      <c r="F29" s="550"/>
      <c r="G29" s="550"/>
    </row>
    <row r="30" spans="1:16" ht="15.75" customHeight="1" x14ac:dyDescent="0.25">
      <c r="A30" s="521"/>
      <c r="B30" s="521"/>
      <c r="C30" s="521"/>
      <c r="D30" s="521"/>
      <c r="E30" s="521"/>
      <c r="F30" s="521"/>
      <c r="G30" s="521"/>
    </row>
    <row r="31" spans="1:16" ht="15.75" x14ac:dyDescent="0.25">
      <c r="A31" s="522" t="s">
        <v>17</v>
      </c>
      <c r="B31" s="551" t="s">
        <v>19</v>
      </c>
      <c r="C31" s="551"/>
      <c r="D31" s="551"/>
      <c r="E31" s="551"/>
      <c r="F31" s="551"/>
      <c r="G31" s="551"/>
    </row>
    <row r="32" spans="1:16" ht="32.25" customHeight="1" x14ac:dyDescent="0.25">
      <c r="A32" s="524">
        <v>1</v>
      </c>
      <c r="B32" s="543" t="s">
        <v>655</v>
      </c>
      <c r="C32" s="543"/>
      <c r="D32" s="543"/>
      <c r="E32" s="543"/>
      <c r="F32" s="543"/>
      <c r="G32" s="543"/>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ht="15.75" x14ac:dyDescent="0.25">
      <c r="A36" s="522" t="s">
        <v>17</v>
      </c>
      <c r="B36" s="551" t="s">
        <v>20</v>
      </c>
      <c r="C36" s="551"/>
      <c r="D36" s="551"/>
      <c r="E36" s="522" t="s">
        <v>22</v>
      </c>
      <c r="F36" s="522" t="s">
        <v>23</v>
      </c>
      <c r="G36" s="522" t="s">
        <v>24</v>
      </c>
    </row>
    <row r="37" spans="1:7" s="28" customFormat="1" ht="8.25" x14ac:dyDescent="0.15">
      <c r="A37" s="527">
        <v>1</v>
      </c>
      <c r="B37" s="555">
        <v>2</v>
      </c>
      <c r="C37" s="555"/>
      <c r="D37" s="555"/>
      <c r="E37" s="527">
        <v>3</v>
      </c>
      <c r="F37" s="527">
        <v>4</v>
      </c>
      <c r="G37" s="527">
        <v>5</v>
      </c>
    </row>
    <row r="38" spans="1:7" s="50" customFormat="1" ht="31.5" customHeight="1" x14ac:dyDescent="0.2">
      <c r="A38" s="523">
        <v>1</v>
      </c>
      <c r="B38" s="598" t="s">
        <v>655</v>
      </c>
      <c r="C38" s="598"/>
      <c r="D38" s="598"/>
      <c r="E38" s="51">
        <v>0</v>
      </c>
      <c r="F38" s="51">
        <v>4669115</v>
      </c>
      <c r="G38" s="51">
        <f>E38+F38</f>
        <v>4669115</v>
      </c>
    </row>
    <row r="39" spans="1:7" s="50" customFormat="1" ht="15.75" customHeight="1" x14ac:dyDescent="0.2">
      <c r="A39" s="543" t="s">
        <v>24</v>
      </c>
      <c r="B39" s="543"/>
      <c r="C39" s="543"/>
      <c r="D39" s="543"/>
      <c r="E39" s="51">
        <f>SUM(E38:E38)</f>
        <v>0</v>
      </c>
      <c r="F39" s="51">
        <f>SUM(F38:F38)</f>
        <v>4669115</v>
      </c>
      <c r="G39" s="51">
        <f>SUM(G38:G38)</f>
        <v>4669115</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ht="15.75" x14ac:dyDescent="0.25">
      <c r="A43" s="522" t="s">
        <v>17</v>
      </c>
      <c r="B43" s="581" t="s">
        <v>26</v>
      </c>
      <c r="C43" s="582"/>
      <c r="D43" s="583"/>
      <c r="E43" s="522" t="s">
        <v>22</v>
      </c>
      <c r="F43" s="522" t="s">
        <v>23</v>
      </c>
      <c r="G43" s="522" t="s">
        <v>24</v>
      </c>
    </row>
    <row r="44" spans="1:7" s="28" customFormat="1" ht="8.25" x14ac:dyDescent="0.15">
      <c r="A44" s="527">
        <v>1</v>
      </c>
      <c r="B44" s="552">
        <v>2</v>
      </c>
      <c r="C44" s="553"/>
      <c r="D44" s="554"/>
      <c r="E44" s="527">
        <v>3</v>
      </c>
      <c r="F44" s="527">
        <v>4</v>
      </c>
      <c r="G44" s="527">
        <v>5</v>
      </c>
    </row>
    <row r="45" spans="1:7" s="195" customFormat="1" ht="11.25" x14ac:dyDescent="0.2">
      <c r="A45" s="529">
        <v>1</v>
      </c>
      <c r="B45" s="595"/>
      <c r="C45" s="596"/>
      <c r="D45" s="597"/>
      <c r="E45" s="222"/>
      <c r="F45" s="222"/>
      <c r="G45" s="222">
        <f>E45+F45</f>
        <v>0</v>
      </c>
    </row>
    <row r="46" spans="1:7" s="195" customFormat="1" ht="11.25" x14ac:dyDescent="0.2">
      <c r="A46" s="595" t="s">
        <v>24</v>
      </c>
      <c r="B46" s="596"/>
      <c r="C46" s="596"/>
      <c r="D46" s="597"/>
      <c r="E46" s="222">
        <f>SUM(E45:E45)</f>
        <v>0</v>
      </c>
      <c r="F46" s="222">
        <f>SUM(F45:F45)</f>
        <v>0</v>
      </c>
      <c r="G46" s="222">
        <f>SUM(G45:G45)</f>
        <v>0</v>
      </c>
    </row>
    <row r="47" spans="1:7" ht="15.75" customHeight="1" x14ac:dyDescent="0.25">
      <c r="A47" s="42"/>
      <c r="B47" s="42"/>
      <c r="C47" s="42"/>
      <c r="D47" s="42"/>
      <c r="E47" s="150"/>
      <c r="F47" s="150"/>
      <c r="G47" s="150"/>
    </row>
    <row r="48" spans="1:7" ht="15.75" customHeight="1" x14ac:dyDescent="0.25">
      <c r="A48" s="550" t="s">
        <v>279</v>
      </c>
      <c r="B48" s="550"/>
      <c r="C48" s="550"/>
      <c r="D48" s="550"/>
      <c r="E48" s="550"/>
      <c r="F48" s="550"/>
      <c r="G48" s="550"/>
    </row>
    <row r="49" spans="1:11" ht="15.75" x14ac:dyDescent="0.25">
      <c r="A49" s="534"/>
      <c r="B49" s="526"/>
      <c r="C49" s="526"/>
      <c r="D49" s="526"/>
      <c r="E49" s="526"/>
      <c r="F49" s="526"/>
      <c r="G49" s="526"/>
    </row>
    <row r="50" spans="1:11" ht="15.75" x14ac:dyDescent="0.25">
      <c r="A50" s="522" t="s">
        <v>17</v>
      </c>
      <c r="B50" s="522" t="s">
        <v>27</v>
      </c>
      <c r="C50" s="522" t="s">
        <v>28</v>
      </c>
      <c r="D50" s="522" t="s">
        <v>29</v>
      </c>
      <c r="E50" s="522" t="s">
        <v>22</v>
      </c>
      <c r="F50" s="522" t="s">
        <v>23</v>
      </c>
      <c r="G50" s="522" t="s">
        <v>24</v>
      </c>
    </row>
    <row r="51" spans="1:11" s="28" customFormat="1" ht="8.25" x14ac:dyDescent="0.15">
      <c r="A51" s="527">
        <v>1</v>
      </c>
      <c r="B51" s="527">
        <v>2</v>
      </c>
      <c r="C51" s="527">
        <v>3</v>
      </c>
      <c r="D51" s="527">
        <v>4</v>
      </c>
      <c r="E51" s="527">
        <v>5</v>
      </c>
      <c r="F51" s="527">
        <v>6</v>
      </c>
      <c r="G51" s="527">
        <v>7</v>
      </c>
    </row>
    <row r="52" spans="1:11" s="531" customFormat="1" ht="25.5" customHeight="1" x14ac:dyDescent="0.25">
      <c r="A52" s="96">
        <v>1</v>
      </c>
      <c r="B52" s="656" t="s">
        <v>656</v>
      </c>
      <c r="C52" s="657"/>
      <c r="D52" s="657"/>
      <c r="E52" s="657"/>
      <c r="F52" s="657"/>
      <c r="G52" s="658"/>
      <c r="I52" s="69"/>
      <c r="J52" s="70"/>
      <c r="K52" s="69"/>
    </row>
    <row r="53" spans="1:11" s="531" customFormat="1" ht="14.25" customHeight="1" x14ac:dyDescent="0.25">
      <c r="A53" s="96" t="s">
        <v>55</v>
      </c>
      <c r="B53" s="113" t="s">
        <v>30</v>
      </c>
      <c r="C53" s="97"/>
      <c r="D53" s="97"/>
      <c r="E53" s="97"/>
      <c r="F53" s="97"/>
      <c r="G53" s="97"/>
      <c r="I53" s="69"/>
      <c r="J53" s="70"/>
      <c r="K53" s="69"/>
    </row>
    <row r="54" spans="1:11" s="531" customFormat="1" ht="147" x14ac:dyDescent="0.25">
      <c r="A54" s="96"/>
      <c r="B54" s="204" t="s">
        <v>706</v>
      </c>
      <c r="C54" s="97" t="s">
        <v>73</v>
      </c>
      <c r="D54" s="97" t="s">
        <v>280</v>
      </c>
      <c r="E54" s="103"/>
      <c r="F54" s="103">
        <v>4311172.1400000006</v>
      </c>
      <c r="G54" s="103">
        <f>F54</f>
        <v>4311172.1400000006</v>
      </c>
      <c r="I54" s="69"/>
      <c r="J54" s="70"/>
      <c r="K54" s="69"/>
    </row>
    <row r="55" spans="1:11" s="531" customFormat="1" ht="157.5" x14ac:dyDescent="0.25">
      <c r="A55" s="96"/>
      <c r="B55" s="204" t="s">
        <v>707</v>
      </c>
      <c r="C55" s="97" t="s">
        <v>73</v>
      </c>
      <c r="D55" s="97" t="s">
        <v>280</v>
      </c>
      <c r="E55" s="103"/>
      <c r="F55" s="103">
        <v>357942.86</v>
      </c>
      <c r="G55" s="103">
        <f t="shared" ref="G55:G56" si="0">E55+F55</f>
        <v>357942.86</v>
      </c>
      <c r="I55" s="69"/>
      <c r="J55" s="70"/>
      <c r="K55" s="69"/>
    </row>
    <row r="56" spans="1:11" s="531" customFormat="1" ht="78.75" hidden="1" x14ac:dyDescent="0.25">
      <c r="A56" s="96"/>
      <c r="B56" s="97" t="s">
        <v>661</v>
      </c>
      <c r="C56" s="97" t="s">
        <v>73</v>
      </c>
      <c r="D56" s="97" t="s">
        <v>280</v>
      </c>
      <c r="E56" s="103">
        <v>0</v>
      </c>
      <c r="F56" s="103">
        <v>0</v>
      </c>
      <c r="G56" s="103">
        <f t="shared" si="0"/>
        <v>0</v>
      </c>
      <c r="I56" s="69"/>
      <c r="J56" s="70"/>
      <c r="K56" s="69"/>
    </row>
    <row r="57" spans="1:11" s="531" customFormat="1" ht="12.75" customHeight="1" x14ac:dyDescent="0.25">
      <c r="A57" s="96" t="s">
        <v>68</v>
      </c>
      <c r="B57" s="113" t="s">
        <v>31</v>
      </c>
      <c r="C57" s="97"/>
      <c r="D57" s="97"/>
      <c r="E57" s="101"/>
      <c r="F57" s="101"/>
      <c r="G57" s="97"/>
      <c r="I57" s="69"/>
      <c r="J57" s="70"/>
      <c r="K57" s="69"/>
    </row>
    <row r="58" spans="1:11" s="531" customFormat="1" ht="22.5" x14ac:dyDescent="0.25">
      <c r="A58" s="96"/>
      <c r="B58" s="204" t="s">
        <v>662</v>
      </c>
      <c r="C58" s="97" t="s">
        <v>57</v>
      </c>
      <c r="D58" s="77" t="s">
        <v>112</v>
      </c>
      <c r="E58" s="98"/>
      <c r="F58" s="98">
        <v>119</v>
      </c>
      <c r="G58" s="98">
        <f>F58</f>
        <v>119</v>
      </c>
      <c r="H58" s="148"/>
      <c r="I58" s="69"/>
      <c r="J58" s="70"/>
      <c r="K58" s="69"/>
    </row>
    <row r="59" spans="1:11" s="531" customFormat="1" ht="22.5" x14ac:dyDescent="0.25">
      <c r="A59" s="96"/>
      <c r="B59" s="204" t="s">
        <v>663</v>
      </c>
      <c r="C59" s="97" t="s">
        <v>57</v>
      </c>
      <c r="D59" s="77" t="s">
        <v>112</v>
      </c>
      <c r="E59" s="98"/>
      <c r="F59" s="98">
        <v>2</v>
      </c>
      <c r="G59" s="98">
        <f>F59</f>
        <v>2</v>
      </c>
      <c r="H59" s="148"/>
      <c r="I59" s="69"/>
      <c r="J59" s="70"/>
      <c r="K59" s="69"/>
    </row>
    <row r="60" spans="1:11" s="531" customFormat="1" ht="13.5" customHeight="1" x14ac:dyDescent="0.25">
      <c r="A60" s="96" t="s">
        <v>72</v>
      </c>
      <c r="B60" s="113" t="s">
        <v>143</v>
      </c>
      <c r="C60" s="97"/>
      <c r="D60" s="97"/>
      <c r="E60" s="101"/>
      <c r="F60" s="101"/>
      <c r="G60" s="97"/>
      <c r="I60" s="69"/>
      <c r="J60" s="70"/>
      <c r="K60" s="69"/>
    </row>
    <row r="61" spans="1:11" s="531" customFormat="1" ht="133.5" customHeight="1" x14ac:dyDescent="0.2">
      <c r="A61" s="96"/>
      <c r="B61" s="204" t="s">
        <v>724</v>
      </c>
      <c r="C61" s="97" t="s">
        <v>73</v>
      </c>
      <c r="D61" s="97" t="s">
        <v>74</v>
      </c>
      <c r="E61" s="103"/>
      <c r="F61" s="103">
        <f>F54/F58</f>
        <v>36228.337310924377</v>
      </c>
      <c r="G61" s="103">
        <f>F61</f>
        <v>36228.337310924377</v>
      </c>
      <c r="I61" s="621"/>
      <c r="J61" s="621"/>
      <c r="K61" s="621"/>
    </row>
    <row r="62" spans="1:11" s="531" customFormat="1" ht="153" customHeight="1" x14ac:dyDescent="0.2">
      <c r="A62" s="96"/>
      <c r="B62" s="204" t="s">
        <v>725</v>
      </c>
      <c r="C62" s="97" t="s">
        <v>73</v>
      </c>
      <c r="D62" s="97" t="s">
        <v>74</v>
      </c>
      <c r="E62" s="103"/>
      <c r="F62" s="103">
        <f>F55/F59</f>
        <v>178971.43</v>
      </c>
      <c r="G62" s="103">
        <f>F62</f>
        <v>178971.43</v>
      </c>
      <c r="I62" s="530"/>
      <c r="J62" s="530"/>
      <c r="K62" s="530"/>
    </row>
    <row r="63" spans="1:11" s="531" customFormat="1" ht="56.25" hidden="1" x14ac:dyDescent="0.2">
      <c r="A63" s="96"/>
      <c r="B63" s="97" t="s">
        <v>666</v>
      </c>
      <c r="C63" s="97" t="s">
        <v>73</v>
      </c>
      <c r="D63" s="97" t="s">
        <v>74</v>
      </c>
      <c r="E63" s="103">
        <v>0</v>
      </c>
      <c r="F63" s="103" t="e">
        <f>F56/E59</f>
        <v>#DIV/0!</v>
      </c>
      <c r="G63" s="103" t="e">
        <f>F63</f>
        <v>#DIV/0!</v>
      </c>
      <c r="I63" s="530"/>
      <c r="J63" s="530"/>
      <c r="K63" s="530"/>
    </row>
    <row r="64" spans="1:11" s="531" customFormat="1" ht="11.25" customHeight="1" x14ac:dyDescent="0.25">
      <c r="A64" s="96" t="s">
        <v>77</v>
      </c>
      <c r="B64" s="113" t="s">
        <v>33</v>
      </c>
      <c r="C64" s="97"/>
      <c r="D64" s="97" t="s">
        <v>74</v>
      </c>
      <c r="E64" s="97"/>
      <c r="F64" s="97"/>
      <c r="G64" s="97"/>
      <c r="I64" s="69"/>
      <c r="J64" s="70"/>
      <c r="K64" s="69"/>
    </row>
    <row r="65" spans="1:11" s="531" customFormat="1" ht="33.75" x14ac:dyDescent="0.25">
      <c r="A65" s="96"/>
      <c r="B65" s="97" t="s">
        <v>339</v>
      </c>
      <c r="C65" s="97" t="s">
        <v>90</v>
      </c>
      <c r="D65" s="97" t="s">
        <v>74</v>
      </c>
      <c r="E65" s="97">
        <v>100</v>
      </c>
      <c r="F65" s="97">
        <v>100</v>
      </c>
      <c r="G65" s="97">
        <f>F65</f>
        <v>100</v>
      </c>
      <c r="I65" s="69"/>
      <c r="J65" s="70"/>
      <c r="K65" s="69"/>
    </row>
    <row r="66" spans="1:11" ht="15.75" x14ac:dyDescent="0.25">
      <c r="A66" s="17"/>
      <c r="B66" s="181"/>
      <c r="C66" s="181"/>
      <c r="D66" s="181"/>
      <c r="E66" s="181"/>
      <c r="F66" s="181"/>
      <c r="G66" s="181"/>
    </row>
    <row r="67" spans="1:11" ht="37.5" customHeight="1" x14ac:dyDescent="0.25">
      <c r="A67" s="558" t="s">
        <v>370</v>
      </c>
      <c r="B67" s="558"/>
      <c r="C67" s="558"/>
      <c r="D67" s="45"/>
      <c r="E67" s="23"/>
      <c r="F67" s="559" t="s">
        <v>386</v>
      </c>
      <c r="G67" s="559"/>
    </row>
    <row r="68" spans="1:11" s="28" customFormat="1" ht="8.25" x14ac:dyDescent="0.15">
      <c r="A68" s="46"/>
      <c r="B68" s="47"/>
      <c r="D68" s="48" t="s">
        <v>34</v>
      </c>
      <c r="F68" s="560" t="s">
        <v>35</v>
      </c>
      <c r="G68" s="560"/>
    </row>
    <row r="69" spans="1:11" ht="15.75" x14ac:dyDescent="0.25">
      <c r="A69" s="557" t="s">
        <v>36</v>
      </c>
      <c r="B69" s="557"/>
      <c r="C69" s="534"/>
      <c r="D69" s="534"/>
    </row>
    <row r="70" spans="1:11" ht="15.75" x14ac:dyDescent="0.25">
      <c r="A70" s="526"/>
      <c r="B70" s="526"/>
      <c r="C70" s="534"/>
      <c r="D70" s="534"/>
    </row>
    <row r="71" spans="1:11" s="220" customFormat="1" ht="50.25" customHeight="1" x14ac:dyDescent="0.25">
      <c r="A71" s="558" t="s">
        <v>414</v>
      </c>
      <c r="B71" s="558"/>
      <c r="C71" s="558"/>
      <c r="D71" s="218"/>
      <c r="E71" s="219"/>
      <c r="F71" s="559" t="s">
        <v>54</v>
      </c>
      <c r="G71" s="559"/>
    </row>
    <row r="72" spans="1:11" s="28" customFormat="1" ht="8.25" x14ac:dyDescent="0.15">
      <c r="A72" s="49"/>
      <c r="B72" s="47"/>
      <c r="C72" s="47"/>
      <c r="D72" s="48" t="s">
        <v>34</v>
      </c>
      <c r="F72" s="560" t="s">
        <v>35</v>
      </c>
      <c r="G72" s="560"/>
    </row>
    <row r="73" spans="1:11" x14ac:dyDescent="0.25">
      <c r="A73" s="548" t="s">
        <v>37</v>
      </c>
      <c r="B73" s="548"/>
    </row>
    <row r="74" spans="1:11" x14ac:dyDescent="0.25">
      <c r="A74" s="549">
        <v>45747</v>
      </c>
      <c r="B74" s="549"/>
    </row>
    <row r="75" spans="1:11" x14ac:dyDescent="0.25">
      <c r="A75" s="544" t="s">
        <v>38</v>
      </c>
      <c r="B75" s="544"/>
    </row>
  </sheetData>
  <mergeCells count="62">
    <mergeCell ref="F72:G72"/>
    <mergeCell ref="A73:B73"/>
    <mergeCell ref="A74:B74"/>
    <mergeCell ref="A75:B75"/>
    <mergeCell ref="A67:C67"/>
    <mergeCell ref="F67:G67"/>
    <mergeCell ref="F68:G68"/>
    <mergeCell ref="A69:B69"/>
    <mergeCell ref="A71:C71"/>
    <mergeCell ref="F71:G71"/>
    <mergeCell ref="I61:K61"/>
    <mergeCell ref="B36:D36"/>
    <mergeCell ref="B37:D37"/>
    <mergeCell ref="B38:D38"/>
    <mergeCell ref="A39:D39"/>
    <mergeCell ref="A41:G41"/>
    <mergeCell ref="B43:D43"/>
    <mergeCell ref="B44:D44"/>
    <mergeCell ref="B45:D45"/>
    <mergeCell ref="A46:D46"/>
    <mergeCell ref="A48:G48"/>
    <mergeCell ref="B52:G52"/>
    <mergeCell ref="A34:G34"/>
    <mergeCell ref="A20:G20"/>
    <mergeCell ref="B21:G21"/>
    <mergeCell ref="B22:G22"/>
    <mergeCell ref="B23:G23"/>
    <mergeCell ref="B24:G24"/>
    <mergeCell ref="B25:G25"/>
    <mergeCell ref="A27:C27"/>
    <mergeCell ref="D27:G27"/>
    <mergeCell ref="A29:G29"/>
    <mergeCell ref="B31:G31"/>
    <mergeCell ref="B32:G32"/>
    <mergeCell ref="E17:F17"/>
    <mergeCell ref="K17:L17"/>
    <mergeCell ref="M17:O17"/>
    <mergeCell ref="A18:G18"/>
    <mergeCell ref="A19:C19"/>
    <mergeCell ref="D19:G19"/>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9:G9"/>
    <mergeCell ref="F1:G2"/>
    <mergeCell ref="E4:G4"/>
    <mergeCell ref="E5:G5"/>
    <mergeCell ref="E6:G6"/>
    <mergeCell ref="E7:G7"/>
  </mergeCells>
  <pageMargins left="0.39370078740157483" right="0.39370078740157483" top="0.39370078740157483" bottom="0.39370078740157483" header="0" footer="0"/>
  <pageSetup paperSize="9" scale="95" orientation="landscape" horizontalDpi="300" verticalDpi="300" r:id="rId1"/>
  <rowBreaks count="1" manualBreakCount="1">
    <brk id="19"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view="pageBreakPreview" topLeftCell="A57" zoomScale="120" zoomScaleSheetLayoutView="120" workbookViewId="0">
      <selection activeCell="D16" sqref="D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752</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502" t="s">
        <v>6</v>
      </c>
      <c r="C13" s="27"/>
      <c r="D13" s="573" t="s">
        <v>3</v>
      </c>
      <c r="E13" s="573"/>
      <c r="F13" s="27"/>
      <c r="G13" s="503"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46.5" customHeight="1" x14ac:dyDescent="0.25">
      <c r="A15" s="24"/>
      <c r="B15" s="499" t="s">
        <v>10</v>
      </c>
      <c r="C15" s="24"/>
      <c r="D15" s="565" t="s">
        <v>9</v>
      </c>
      <c r="E15" s="565"/>
      <c r="F15" s="5"/>
      <c r="G15" s="25" t="s">
        <v>7</v>
      </c>
      <c r="H15" s="6"/>
      <c r="I15" s="566"/>
      <c r="J15" s="566"/>
      <c r="K15" s="566"/>
      <c r="L15" s="566"/>
      <c r="M15" s="566"/>
      <c r="N15" s="7"/>
      <c r="O15" s="575"/>
      <c r="P15" s="575"/>
    </row>
    <row r="16" spans="1:16" ht="60.75" customHeight="1" x14ac:dyDescent="0.25">
      <c r="A16" s="11" t="s">
        <v>11</v>
      </c>
      <c r="B16" s="504" t="s">
        <v>704</v>
      </c>
      <c r="C16" s="504" t="s">
        <v>705</v>
      </c>
      <c r="D16" s="504" t="s">
        <v>199</v>
      </c>
      <c r="E16" s="670" t="s">
        <v>708</v>
      </c>
      <c r="F16" s="671"/>
      <c r="G16" s="504" t="s">
        <v>408</v>
      </c>
      <c r="H16" s="501"/>
      <c r="I16" s="10"/>
      <c r="J16" s="501"/>
      <c r="K16" s="570"/>
      <c r="L16" s="570"/>
      <c r="M16" s="570"/>
      <c r="N16" s="570"/>
      <c r="O16" s="570"/>
      <c r="P16" s="501"/>
    </row>
    <row r="17" spans="1:16" s="35" customFormat="1" ht="24.75" x14ac:dyDescent="0.25">
      <c r="B17" s="502" t="s">
        <v>12</v>
      </c>
      <c r="C17" s="499" t="s">
        <v>13</v>
      </c>
      <c r="D17" s="499" t="s">
        <v>14</v>
      </c>
      <c r="E17" s="565" t="s">
        <v>15</v>
      </c>
      <c r="F17" s="565"/>
      <c r="G17" s="499" t="s">
        <v>16</v>
      </c>
      <c r="H17" s="36"/>
      <c r="I17" s="500"/>
      <c r="J17" s="500"/>
      <c r="K17" s="566"/>
      <c r="L17" s="566"/>
      <c r="M17" s="566"/>
      <c r="N17" s="566"/>
      <c r="O17" s="566"/>
      <c r="P17" s="500"/>
    </row>
    <row r="18" spans="1:16" ht="35.25" customHeight="1" x14ac:dyDescent="0.25">
      <c r="A18" s="550" t="s">
        <v>703</v>
      </c>
      <c r="B18" s="550"/>
      <c r="C18" s="550"/>
      <c r="D18" s="550"/>
      <c r="E18" s="550"/>
      <c r="F18" s="550"/>
      <c r="G18" s="550"/>
    </row>
    <row r="19" spans="1:16" ht="97.5" customHeight="1" x14ac:dyDescent="0.25">
      <c r="A19" s="567" t="s">
        <v>45</v>
      </c>
      <c r="B19" s="567"/>
      <c r="C19" s="567"/>
      <c r="D19" s="631" t="s">
        <v>743</v>
      </c>
      <c r="E19" s="664"/>
      <c r="F19" s="664"/>
      <c r="G19" s="664"/>
    </row>
    <row r="20" spans="1:16" ht="15.75" customHeight="1" x14ac:dyDescent="0.25">
      <c r="A20" s="550" t="s">
        <v>46</v>
      </c>
      <c r="B20" s="550"/>
      <c r="C20" s="550"/>
      <c r="D20" s="550"/>
      <c r="E20" s="550"/>
      <c r="F20" s="550"/>
      <c r="G20" s="550"/>
    </row>
    <row r="21" spans="1:16" x14ac:dyDescent="0.25">
      <c r="A21" s="494" t="s">
        <v>17</v>
      </c>
      <c r="B21" s="543" t="s">
        <v>18</v>
      </c>
      <c r="C21" s="543"/>
      <c r="D21" s="543"/>
      <c r="E21" s="543"/>
      <c r="F21" s="543"/>
      <c r="G21" s="543"/>
    </row>
    <row r="22" spans="1:16" x14ac:dyDescent="0.25">
      <c r="A22" s="494">
        <v>1</v>
      </c>
      <c r="B22" s="665" t="s">
        <v>95</v>
      </c>
      <c r="C22" s="665"/>
      <c r="D22" s="665"/>
      <c r="E22" s="665"/>
      <c r="F22" s="665"/>
      <c r="G22" s="665"/>
    </row>
    <row r="23" spans="1:16" x14ac:dyDescent="0.25">
      <c r="A23" s="494">
        <v>2</v>
      </c>
      <c r="B23" s="665" t="s">
        <v>327</v>
      </c>
      <c r="C23" s="665"/>
      <c r="D23" s="665"/>
      <c r="E23" s="665"/>
      <c r="F23" s="665"/>
      <c r="G23" s="665"/>
    </row>
    <row r="24" spans="1:16" x14ac:dyDescent="0.25">
      <c r="A24" s="494">
        <v>3</v>
      </c>
      <c r="B24" s="666" t="s">
        <v>328</v>
      </c>
      <c r="C24" s="667"/>
      <c r="D24" s="667"/>
      <c r="E24" s="667"/>
      <c r="F24" s="667"/>
      <c r="G24" s="668"/>
    </row>
    <row r="25" spans="1:16" x14ac:dyDescent="0.25">
      <c r="A25" s="494">
        <v>4</v>
      </c>
      <c r="B25" s="665" t="s">
        <v>202</v>
      </c>
      <c r="C25" s="665"/>
      <c r="D25" s="665"/>
      <c r="E25" s="665"/>
      <c r="F25" s="665"/>
      <c r="G25" s="665"/>
    </row>
    <row r="26" spans="1:16" x14ac:dyDescent="0.25">
      <c r="A26" s="71"/>
      <c r="B26" s="71"/>
      <c r="C26" s="71"/>
      <c r="D26" s="510"/>
      <c r="E26" s="510"/>
      <c r="F26" s="510"/>
      <c r="G26" s="510"/>
    </row>
    <row r="27" spans="1:16" ht="25.5" customHeight="1" x14ac:dyDescent="0.25">
      <c r="A27" s="562" t="s">
        <v>50</v>
      </c>
      <c r="B27" s="562"/>
      <c r="C27" s="562"/>
      <c r="D27" s="655" t="s">
        <v>653</v>
      </c>
      <c r="E27" s="655"/>
      <c r="F27" s="655"/>
      <c r="G27" s="655"/>
    </row>
    <row r="28" spans="1:16" ht="15.75" x14ac:dyDescent="0.25">
      <c r="A28" s="498"/>
      <c r="B28" s="498"/>
      <c r="C28" s="498"/>
      <c r="D28" s="15"/>
      <c r="E28" s="15"/>
      <c r="F28" s="15"/>
      <c r="G28" s="15"/>
    </row>
    <row r="29" spans="1:16" ht="15.75" customHeight="1" x14ac:dyDescent="0.25">
      <c r="A29" s="550" t="s">
        <v>49</v>
      </c>
      <c r="B29" s="550"/>
      <c r="C29" s="550"/>
      <c r="D29" s="550"/>
      <c r="E29" s="550"/>
      <c r="F29" s="550"/>
      <c r="G29" s="550"/>
    </row>
    <row r="30" spans="1:16" ht="15.75" hidden="1" customHeight="1" x14ac:dyDescent="0.25">
      <c r="A30" s="495"/>
      <c r="B30" s="495"/>
      <c r="C30" s="495"/>
      <c r="D30" s="495"/>
      <c r="E30" s="495"/>
      <c r="F30" s="495"/>
      <c r="G30" s="495"/>
    </row>
    <row r="31" spans="1:16" s="50" customFormat="1" ht="12.75" x14ac:dyDescent="0.2">
      <c r="A31" s="494" t="s">
        <v>17</v>
      </c>
      <c r="B31" s="543" t="s">
        <v>19</v>
      </c>
      <c r="C31" s="543"/>
      <c r="D31" s="543"/>
      <c r="E31" s="543"/>
      <c r="F31" s="543"/>
      <c r="G31" s="543"/>
    </row>
    <row r="32" spans="1:16" s="125" customFormat="1" ht="29.25" customHeight="1" x14ac:dyDescent="0.2">
      <c r="A32" s="507">
        <v>1</v>
      </c>
      <c r="B32" s="624" t="s">
        <v>654</v>
      </c>
      <c r="C32" s="624"/>
      <c r="D32" s="624"/>
      <c r="E32" s="624"/>
      <c r="F32" s="624"/>
      <c r="G32" s="624"/>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s="50" customFormat="1" ht="12.75" x14ac:dyDescent="0.2">
      <c r="A36" s="494" t="s">
        <v>17</v>
      </c>
      <c r="B36" s="543" t="s">
        <v>20</v>
      </c>
      <c r="C36" s="543"/>
      <c r="D36" s="543"/>
      <c r="E36" s="494" t="s">
        <v>22</v>
      </c>
      <c r="F36" s="494" t="s">
        <v>23</v>
      </c>
      <c r="G36" s="494" t="s">
        <v>24</v>
      </c>
    </row>
    <row r="37" spans="1:7" s="28" customFormat="1" ht="8.25" x14ac:dyDescent="0.15">
      <c r="A37" s="496">
        <v>1</v>
      </c>
      <c r="B37" s="555">
        <v>2</v>
      </c>
      <c r="C37" s="555"/>
      <c r="D37" s="555"/>
      <c r="E37" s="496">
        <v>3</v>
      </c>
      <c r="F37" s="496">
        <v>4</v>
      </c>
      <c r="G37" s="496">
        <v>5</v>
      </c>
    </row>
    <row r="38" spans="1:7" s="50" customFormat="1" ht="36.75" customHeight="1" x14ac:dyDescent="0.2">
      <c r="A38" s="494">
        <v>1</v>
      </c>
      <c r="B38" s="598" t="s">
        <v>654</v>
      </c>
      <c r="C38" s="598"/>
      <c r="D38" s="598"/>
      <c r="E38" s="51">
        <v>0</v>
      </c>
      <c r="F38" s="51">
        <v>10894600</v>
      </c>
      <c r="G38" s="51">
        <f>E38+F38</f>
        <v>10894600</v>
      </c>
    </row>
    <row r="39" spans="1:7" s="50" customFormat="1" ht="15.75" customHeight="1" x14ac:dyDescent="0.2">
      <c r="A39" s="543" t="s">
        <v>24</v>
      </c>
      <c r="B39" s="543"/>
      <c r="C39" s="543"/>
      <c r="D39" s="543"/>
      <c r="E39" s="51">
        <f>SUM(E38:E38)</f>
        <v>0</v>
      </c>
      <c r="F39" s="51">
        <f>SUM(F38:F38)</f>
        <v>10894600</v>
      </c>
      <c r="G39" s="51">
        <f>SUM(G38:G38)</f>
        <v>10894600</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s="195" customFormat="1" ht="11.25" x14ac:dyDescent="0.2">
      <c r="A43" s="505" t="s">
        <v>17</v>
      </c>
      <c r="B43" s="595" t="s">
        <v>26</v>
      </c>
      <c r="C43" s="596"/>
      <c r="D43" s="597"/>
      <c r="E43" s="505" t="s">
        <v>22</v>
      </c>
      <c r="F43" s="505" t="s">
        <v>23</v>
      </c>
      <c r="G43" s="505" t="s">
        <v>24</v>
      </c>
    </row>
    <row r="44" spans="1:7" s="28" customFormat="1" ht="8.25" x14ac:dyDescent="0.15">
      <c r="A44" s="496">
        <v>1</v>
      </c>
      <c r="B44" s="552">
        <v>2</v>
      </c>
      <c r="C44" s="553"/>
      <c r="D44" s="554"/>
      <c r="E44" s="496">
        <v>3</v>
      </c>
      <c r="F44" s="496">
        <v>4</v>
      </c>
      <c r="G44" s="496">
        <v>5</v>
      </c>
    </row>
    <row r="45" spans="1:7" s="195" customFormat="1" ht="11.25" x14ac:dyDescent="0.2">
      <c r="A45" s="505">
        <v>1</v>
      </c>
      <c r="B45" s="595"/>
      <c r="C45" s="596"/>
      <c r="D45" s="597"/>
      <c r="E45" s="222"/>
      <c r="F45" s="222"/>
      <c r="G45" s="222">
        <f>E45+F45</f>
        <v>0</v>
      </c>
    </row>
    <row r="46" spans="1:7" s="195" customFormat="1" ht="11.25" x14ac:dyDescent="0.2">
      <c r="A46" s="595" t="s">
        <v>24</v>
      </c>
      <c r="B46" s="596"/>
      <c r="C46" s="596"/>
      <c r="D46" s="597"/>
      <c r="E46" s="222">
        <f>SUM(E45:E45)</f>
        <v>0</v>
      </c>
      <c r="F46" s="222">
        <f>SUM(F45:F45)</f>
        <v>0</v>
      </c>
      <c r="G46" s="222">
        <f>SUM(G45:G45)</f>
        <v>0</v>
      </c>
    </row>
    <row r="47" spans="1:7" ht="15.75" customHeight="1" x14ac:dyDescent="0.25">
      <c r="A47" s="42"/>
      <c r="B47" s="42"/>
      <c r="C47" s="42"/>
      <c r="D47" s="42"/>
      <c r="E47" s="150"/>
      <c r="F47" s="150"/>
      <c r="G47" s="150"/>
    </row>
    <row r="48" spans="1:7" ht="15.75" customHeight="1" x14ac:dyDescent="0.25">
      <c r="A48" s="550" t="s">
        <v>279</v>
      </c>
      <c r="B48" s="550"/>
      <c r="C48" s="550"/>
      <c r="D48" s="550"/>
      <c r="E48" s="550"/>
      <c r="F48" s="550"/>
      <c r="G48" s="550"/>
    </row>
    <row r="49" spans="1:11" ht="15.75" hidden="1" x14ac:dyDescent="0.25">
      <c r="A49" s="511"/>
      <c r="B49" s="497"/>
      <c r="C49" s="497"/>
      <c r="D49" s="497"/>
      <c r="E49" s="497"/>
      <c r="F49" s="497"/>
      <c r="G49" s="497"/>
    </row>
    <row r="50" spans="1:11" s="50" customFormat="1" ht="12.75" x14ac:dyDescent="0.2">
      <c r="A50" s="494" t="s">
        <v>17</v>
      </c>
      <c r="B50" s="494" t="s">
        <v>27</v>
      </c>
      <c r="C50" s="494" t="s">
        <v>28</v>
      </c>
      <c r="D50" s="494" t="s">
        <v>29</v>
      </c>
      <c r="E50" s="494" t="s">
        <v>22</v>
      </c>
      <c r="F50" s="494" t="s">
        <v>23</v>
      </c>
      <c r="G50" s="494" t="s">
        <v>24</v>
      </c>
    </row>
    <row r="51" spans="1:11" s="28" customFormat="1" ht="8.25" x14ac:dyDescent="0.15">
      <c r="A51" s="496">
        <v>1</v>
      </c>
      <c r="B51" s="496">
        <v>2</v>
      </c>
      <c r="C51" s="496">
        <v>3</v>
      </c>
      <c r="D51" s="496">
        <v>4</v>
      </c>
      <c r="E51" s="496">
        <v>5</v>
      </c>
      <c r="F51" s="496">
        <v>6</v>
      </c>
      <c r="G51" s="496">
        <v>7</v>
      </c>
    </row>
    <row r="52" spans="1:11" s="508" customFormat="1" ht="25.5" customHeight="1" x14ac:dyDescent="0.25">
      <c r="A52" s="96">
        <v>1</v>
      </c>
      <c r="B52" s="656" t="s">
        <v>657</v>
      </c>
      <c r="C52" s="657"/>
      <c r="D52" s="657"/>
      <c r="E52" s="657"/>
      <c r="F52" s="657"/>
      <c r="G52" s="658"/>
      <c r="I52" s="69"/>
      <c r="J52" s="70"/>
      <c r="K52" s="69"/>
    </row>
    <row r="53" spans="1:11" s="508" customFormat="1" ht="10.5" customHeight="1" x14ac:dyDescent="0.25">
      <c r="A53" s="96" t="s">
        <v>55</v>
      </c>
      <c r="B53" s="113" t="s">
        <v>30</v>
      </c>
      <c r="C53" s="97"/>
      <c r="D53" s="97"/>
      <c r="E53" s="97"/>
      <c r="F53" s="97"/>
      <c r="G53" s="97"/>
      <c r="I53" s="69"/>
      <c r="J53" s="70"/>
      <c r="K53" s="69"/>
    </row>
    <row r="54" spans="1:11" s="508" customFormat="1" ht="99" x14ac:dyDescent="0.25">
      <c r="A54" s="96"/>
      <c r="B54" s="200" t="s">
        <v>706</v>
      </c>
      <c r="C54" s="97" t="s">
        <v>73</v>
      </c>
      <c r="D54" s="97" t="s">
        <v>280</v>
      </c>
      <c r="E54" s="103"/>
      <c r="F54" s="103">
        <v>10059400</v>
      </c>
      <c r="G54" s="103">
        <f t="shared" ref="G54:G56" si="0">E54+F54</f>
        <v>10059400</v>
      </c>
      <c r="I54" s="69"/>
      <c r="J54" s="70"/>
      <c r="K54" s="69"/>
    </row>
    <row r="55" spans="1:11" s="508" customFormat="1" ht="99" x14ac:dyDescent="0.25">
      <c r="A55" s="96"/>
      <c r="B55" s="200" t="s">
        <v>707</v>
      </c>
      <c r="C55" s="97" t="s">
        <v>73</v>
      </c>
      <c r="D55" s="97" t="s">
        <v>280</v>
      </c>
      <c r="E55" s="103"/>
      <c r="F55" s="103">
        <v>835200</v>
      </c>
      <c r="G55" s="103">
        <f t="shared" si="0"/>
        <v>835200</v>
      </c>
      <c r="I55" s="69"/>
      <c r="J55" s="70"/>
      <c r="K55" s="69"/>
    </row>
    <row r="56" spans="1:11" s="508" customFormat="1" ht="41.25" hidden="1" x14ac:dyDescent="0.25">
      <c r="A56" s="96"/>
      <c r="B56" s="200" t="s">
        <v>661</v>
      </c>
      <c r="C56" s="97" t="s">
        <v>73</v>
      </c>
      <c r="D56" s="97" t="s">
        <v>280</v>
      </c>
      <c r="E56" s="103"/>
      <c r="F56" s="103"/>
      <c r="G56" s="103">
        <f t="shared" si="0"/>
        <v>0</v>
      </c>
      <c r="I56" s="69"/>
      <c r="J56" s="70"/>
      <c r="K56" s="69"/>
    </row>
    <row r="57" spans="1:11" s="508" customFormat="1" ht="12.75" customHeight="1" x14ac:dyDescent="0.25">
      <c r="A57" s="96" t="s">
        <v>68</v>
      </c>
      <c r="B57" s="113" t="s">
        <v>31</v>
      </c>
      <c r="C57" s="97"/>
      <c r="D57" s="97"/>
      <c r="E57" s="101"/>
      <c r="F57" s="101"/>
      <c r="G57" s="97"/>
      <c r="I57" s="69"/>
      <c r="J57" s="70"/>
      <c r="K57" s="69"/>
    </row>
    <row r="58" spans="1:11" s="508" customFormat="1" ht="22.5" x14ac:dyDescent="0.25">
      <c r="A58" s="96"/>
      <c r="B58" s="200" t="s">
        <v>662</v>
      </c>
      <c r="C58" s="97" t="s">
        <v>57</v>
      </c>
      <c r="D58" s="77" t="s">
        <v>112</v>
      </c>
      <c r="E58" s="98"/>
      <c r="F58" s="98">
        <v>119</v>
      </c>
      <c r="G58" s="98">
        <f>F58</f>
        <v>119</v>
      </c>
      <c r="H58" s="148"/>
      <c r="I58" s="69"/>
      <c r="J58" s="70"/>
      <c r="K58" s="69"/>
    </row>
    <row r="59" spans="1:11" s="508" customFormat="1" ht="22.5" x14ac:dyDescent="0.25">
      <c r="A59" s="96"/>
      <c r="B59" s="200" t="s">
        <v>663</v>
      </c>
      <c r="C59" s="97" t="s">
        <v>57</v>
      </c>
      <c r="D59" s="77" t="s">
        <v>112</v>
      </c>
      <c r="E59" s="98"/>
      <c r="F59" s="98">
        <v>2</v>
      </c>
      <c r="G59" s="98">
        <f>F59</f>
        <v>2</v>
      </c>
      <c r="H59" s="148"/>
      <c r="I59" s="69"/>
      <c r="J59" s="70"/>
      <c r="K59" s="69"/>
    </row>
    <row r="60" spans="1:11" s="508" customFormat="1" ht="13.5" customHeight="1" x14ac:dyDescent="0.25">
      <c r="A60" s="96" t="s">
        <v>72</v>
      </c>
      <c r="B60" s="113" t="s">
        <v>143</v>
      </c>
      <c r="C60" s="97"/>
      <c r="D60" s="97"/>
      <c r="E60" s="101"/>
      <c r="F60" s="101"/>
      <c r="G60" s="97"/>
      <c r="I60" s="69"/>
      <c r="J60" s="70"/>
      <c r="K60" s="69"/>
    </row>
    <row r="61" spans="1:11" s="508" customFormat="1" ht="99" x14ac:dyDescent="0.2">
      <c r="A61" s="96"/>
      <c r="B61" s="200" t="s">
        <v>724</v>
      </c>
      <c r="C61" s="97" t="s">
        <v>73</v>
      </c>
      <c r="D61" s="97" t="s">
        <v>74</v>
      </c>
      <c r="E61" s="103"/>
      <c r="F61" s="103">
        <f>F54/F58</f>
        <v>84532.773109243702</v>
      </c>
      <c r="G61" s="103">
        <f>G54/G58</f>
        <v>84532.773109243702</v>
      </c>
      <c r="I61" s="621"/>
      <c r="J61" s="621"/>
      <c r="K61" s="621"/>
    </row>
    <row r="62" spans="1:11" s="508" customFormat="1" ht="107.25" x14ac:dyDescent="0.2">
      <c r="A62" s="96"/>
      <c r="B62" s="200" t="s">
        <v>725</v>
      </c>
      <c r="C62" s="97" t="s">
        <v>73</v>
      </c>
      <c r="D62" s="97" t="s">
        <v>74</v>
      </c>
      <c r="E62" s="103"/>
      <c r="F62" s="103">
        <f>F55/F59</f>
        <v>417600</v>
      </c>
      <c r="G62" s="103">
        <f>F62</f>
        <v>417600</v>
      </c>
      <c r="I62" s="506"/>
      <c r="J62" s="506"/>
      <c r="K62" s="506"/>
    </row>
    <row r="63" spans="1:11" s="508" customFormat="1" ht="33" hidden="1" x14ac:dyDescent="0.2">
      <c r="A63" s="96"/>
      <c r="B63" s="200" t="s">
        <v>666</v>
      </c>
      <c r="C63" s="97" t="s">
        <v>73</v>
      </c>
      <c r="D63" s="97" t="s">
        <v>74</v>
      </c>
      <c r="E63" s="103"/>
      <c r="F63" s="103" t="e">
        <f>F56/E59</f>
        <v>#DIV/0!</v>
      </c>
      <c r="G63" s="103" t="e">
        <f>F63</f>
        <v>#DIV/0!</v>
      </c>
      <c r="I63" s="506"/>
      <c r="J63" s="506"/>
      <c r="K63" s="506"/>
    </row>
    <row r="64" spans="1:11" s="508" customFormat="1" ht="11.25" customHeight="1" x14ac:dyDescent="0.25">
      <c r="A64" s="96" t="s">
        <v>77</v>
      </c>
      <c r="B64" s="113" t="s">
        <v>33</v>
      </c>
      <c r="C64" s="97"/>
      <c r="D64" s="97" t="s">
        <v>74</v>
      </c>
      <c r="E64" s="97"/>
      <c r="F64" s="97"/>
      <c r="G64" s="97"/>
      <c r="I64" s="69"/>
      <c r="J64" s="70"/>
      <c r="K64" s="69"/>
    </row>
    <row r="65" spans="1:11" s="508" customFormat="1" ht="22.5" x14ac:dyDescent="0.25">
      <c r="A65" s="96"/>
      <c r="B65" s="200" t="s">
        <v>667</v>
      </c>
      <c r="C65" s="97" t="s">
        <v>90</v>
      </c>
      <c r="D65" s="97" t="s">
        <v>74</v>
      </c>
      <c r="E65" s="97"/>
      <c r="F65" s="97">
        <v>100</v>
      </c>
      <c r="G65" s="97">
        <f>F65</f>
        <v>100</v>
      </c>
      <c r="I65" s="69"/>
      <c r="J65" s="70"/>
      <c r="K65" s="69"/>
    </row>
    <row r="66" spans="1:11" ht="15.75" x14ac:dyDescent="0.25">
      <c r="A66" s="17"/>
      <c r="B66" s="181"/>
      <c r="C66" s="181"/>
      <c r="D66" s="181"/>
      <c r="E66" s="181"/>
      <c r="F66" s="181"/>
      <c r="G66" s="181"/>
    </row>
    <row r="67" spans="1:11" ht="37.5" customHeight="1" x14ac:dyDescent="0.25">
      <c r="A67" s="558" t="s">
        <v>370</v>
      </c>
      <c r="B67" s="558"/>
      <c r="C67" s="558"/>
      <c r="D67" s="45"/>
      <c r="E67" s="23"/>
      <c r="F67" s="559" t="s">
        <v>386</v>
      </c>
      <c r="G67" s="559"/>
    </row>
    <row r="68" spans="1:11" s="28" customFormat="1" ht="8.25" x14ac:dyDescent="0.15">
      <c r="A68" s="46"/>
      <c r="B68" s="47"/>
      <c r="D68" s="48" t="s">
        <v>34</v>
      </c>
      <c r="F68" s="560" t="s">
        <v>35</v>
      </c>
      <c r="G68" s="560"/>
    </row>
    <row r="69" spans="1:11" ht="15.75" x14ac:dyDescent="0.25">
      <c r="A69" s="557" t="s">
        <v>36</v>
      </c>
      <c r="B69" s="557"/>
      <c r="C69" s="511"/>
      <c r="D69" s="511"/>
    </row>
    <row r="70" spans="1:11" ht="15.75" hidden="1" x14ac:dyDescent="0.25">
      <c r="A70" s="497"/>
      <c r="B70" s="497"/>
      <c r="C70" s="511"/>
      <c r="D70" s="511"/>
    </row>
    <row r="71" spans="1:11" s="220" customFormat="1" ht="50.25" customHeight="1" x14ac:dyDescent="0.25">
      <c r="A71" s="669" t="s">
        <v>340</v>
      </c>
      <c r="B71" s="669"/>
      <c r="C71" s="669"/>
      <c r="D71" s="221"/>
      <c r="E71" s="219"/>
      <c r="F71" s="559" t="s">
        <v>54</v>
      </c>
      <c r="G71" s="559"/>
    </row>
    <row r="72" spans="1:11" s="28" customFormat="1" ht="8.25" x14ac:dyDescent="0.15">
      <c r="A72" s="49"/>
      <c r="B72" s="47"/>
      <c r="C72" s="47"/>
      <c r="D72" s="48" t="s">
        <v>34</v>
      </c>
      <c r="F72" s="560" t="s">
        <v>35</v>
      </c>
      <c r="G72" s="560"/>
    </row>
    <row r="73" spans="1:11" x14ac:dyDescent="0.25">
      <c r="A73" s="548" t="s">
        <v>37</v>
      </c>
      <c r="B73" s="548"/>
    </row>
    <row r="74" spans="1:11" x14ac:dyDescent="0.25">
      <c r="A74" s="549" t="s">
        <v>710</v>
      </c>
      <c r="B74" s="549"/>
    </row>
    <row r="75" spans="1:11" x14ac:dyDescent="0.25">
      <c r="A75" s="544" t="s">
        <v>38</v>
      </c>
      <c r="B75" s="544"/>
    </row>
  </sheetData>
  <mergeCells count="62">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E17:F17"/>
    <mergeCell ref="K17:L17"/>
    <mergeCell ref="M17:O17"/>
    <mergeCell ref="A18:G18"/>
    <mergeCell ref="A19:C19"/>
    <mergeCell ref="D19:G19"/>
    <mergeCell ref="A34:G34"/>
    <mergeCell ref="A20:G20"/>
    <mergeCell ref="B21:G21"/>
    <mergeCell ref="B22:G22"/>
    <mergeCell ref="B23:G23"/>
    <mergeCell ref="B24:G24"/>
    <mergeCell ref="B25:G25"/>
    <mergeCell ref="A27:C27"/>
    <mergeCell ref="D27:G27"/>
    <mergeCell ref="A29:G29"/>
    <mergeCell ref="B31:G31"/>
    <mergeCell ref="B32:G32"/>
    <mergeCell ref="I61:K61"/>
    <mergeCell ref="B36:D36"/>
    <mergeCell ref="B37:D37"/>
    <mergeCell ref="B38:D38"/>
    <mergeCell ref="A39:D39"/>
    <mergeCell ref="A41:G41"/>
    <mergeCell ref="B43:D43"/>
    <mergeCell ref="B44:D44"/>
    <mergeCell ref="B45:D45"/>
    <mergeCell ref="A46:D46"/>
    <mergeCell ref="A48:G48"/>
    <mergeCell ref="B52:G52"/>
    <mergeCell ref="F72:G72"/>
    <mergeCell ref="A73:B73"/>
    <mergeCell ref="A74:B74"/>
    <mergeCell ref="A75:B75"/>
    <mergeCell ref="A67:C67"/>
    <mergeCell ref="F67:G67"/>
    <mergeCell ref="F68:G68"/>
    <mergeCell ref="A69:B69"/>
    <mergeCell ref="A71:C71"/>
    <mergeCell ref="F71:G71"/>
  </mergeCells>
  <pageMargins left="0.39370078740157483" right="0.39370078740157483" top="0.39370078740157483" bottom="0.39370078740157483" header="0" footer="0"/>
  <pageSetup paperSize="9" scale="92" orientation="landscape" horizontalDpi="300" verticalDpi="300" r:id="rId1"/>
  <rowBreaks count="1" manualBreakCount="1">
    <brk id="25"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4"/>
  <sheetViews>
    <sheetView view="pageBreakPreview" topLeftCell="A44" zoomScaleSheetLayoutView="100" workbookViewId="0">
      <selection activeCell="D16" sqref="D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6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75" x14ac:dyDescent="0.25">
      <c r="A6" s="2"/>
      <c r="E6" s="560" t="s">
        <v>3</v>
      </c>
      <c r="F6" s="560"/>
      <c r="G6" s="560"/>
    </row>
    <row r="7" spans="1:16" s="240" customFormat="1" ht="15.75" customHeight="1" x14ac:dyDescent="0.25">
      <c r="A7" s="239"/>
      <c r="E7" s="580" t="s">
        <v>711</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53.25" customHeight="1" x14ac:dyDescent="0.25">
      <c r="A16" s="11" t="s">
        <v>11</v>
      </c>
      <c r="B16" s="37" t="s">
        <v>276</v>
      </c>
      <c r="C16" s="37" t="s">
        <v>277</v>
      </c>
      <c r="D16" s="37" t="s">
        <v>199</v>
      </c>
      <c r="E16" s="620" t="s">
        <v>278</v>
      </c>
      <c r="F16" s="620"/>
      <c r="G16" s="322"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709</v>
      </c>
      <c r="B18" s="550"/>
      <c r="C18" s="550"/>
      <c r="D18" s="550"/>
      <c r="E18" s="550"/>
      <c r="F18" s="550"/>
      <c r="G18" s="550"/>
    </row>
    <row r="19" spans="1:16" ht="149.25" customHeight="1" x14ac:dyDescent="0.25">
      <c r="A19" s="567" t="s">
        <v>45</v>
      </c>
      <c r="B19" s="567"/>
      <c r="C19" s="567"/>
      <c r="D19" s="633" t="s">
        <v>742</v>
      </c>
      <c r="E19" s="633"/>
      <c r="F19" s="633"/>
      <c r="G19" s="633"/>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624" t="s">
        <v>95</v>
      </c>
      <c r="C22" s="624"/>
      <c r="D22" s="624"/>
      <c r="E22" s="624"/>
      <c r="F22" s="624"/>
      <c r="G22" s="624"/>
    </row>
    <row r="23" spans="1:16" x14ac:dyDescent="0.25">
      <c r="A23" s="40">
        <v>2</v>
      </c>
      <c r="B23" s="624" t="s">
        <v>96</v>
      </c>
      <c r="C23" s="624"/>
      <c r="D23" s="624"/>
      <c r="E23" s="624"/>
      <c r="F23" s="624"/>
      <c r="G23" s="624"/>
    </row>
    <row r="24" spans="1:16" ht="25.5" customHeight="1" x14ac:dyDescent="0.25">
      <c r="A24" s="40">
        <v>3</v>
      </c>
      <c r="B24" s="599" t="s">
        <v>97</v>
      </c>
      <c r="C24" s="600"/>
      <c r="D24" s="600"/>
      <c r="E24" s="600"/>
      <c r="F24" s="600"/>
      <c r="G24" s="601"/>
    </row>
    <row r="25" spans="1:16" x14ac:dyDescent="0.25">
      <c r="A25" s="40">
        <v>4</v>
      </c>
      <c r="B25" s="624" t="s">
        <v>98</v>
      </c>
      <c r="C25" s="624"/>
      <c r="D25" s="624"/>
      <c r="E25" s="624"/>
      <c r="F25" s="624"/>
      <c r="G25" s="624"/>
    </row>
    <row r="26" spans="1:16" hidden="1" x14ac:dyDescent="0.25">
      <c r="A26" s="71"/>
      <c r="B26" s="71"/>
      <c r="C26" s="71"/>
      <c r="D26" s="72"/>
      <c r="E26" s="72"/>
      <c r="F26" s="72"/>
      <c r="G26" s="72"/>
    </row>
    <row r="27" spans="1:16" ht="27" customHeight="1" x14ac:dyDescent="0.25">
      <c r="A27" s="562" t="s">
        <v>50</v>
      </c>
      <c r="B27" s="562"/>
      <c r="C27" s="562"/>
      <c r="D27" s="563" t="s">
        <v>579</v>
      </c>
      <c r="E27" s="563"/>
      <c r="F27" s="563"/>
      <c r="G27" s="563"/>
    </row>
    <row r="28" spans="1:16" ht="15.75" hidden="1" x14ac:dyDescent="0.25">
      <c r="A28" s="73"/>
      <c r="B28" s="73"/>
      <c r="C28" s="73"/>
      <c r="D28" s="15"/>
      <c r="E28" s="15"/>
      <c r="F28" s="15"/>
      <c r="G28" s="15"/>
    </row>
    <row r="29" spans="1:16" ht="15.75" customHeight="1" x14ac:dyDescent="0.25">
      <c r="A29" s="550" t="s">
        <v>49</v>
      </c>
      <c r="B29" s="550"/>
      <c r="C29" s="550"/>
      <c r="D29" s="550"/>
      <c r="E29" s="550"/>
      <c r="F29" s="550"/>
      <c r="G29" s="550"/>
    </row>
    <row r="30" spans="1:16" ht="15.75" hidden="1" customHeight="1" x14ac:dyDescent="0.25">
      <c r="A30" s="39"/>
      <c r="B30" s="39"/>
      <c r="C30" s="39"/>
      <c r="D30" s="39"/>
      <c r="E30" s="39"/>
      <c r="F30" s="39"/>
      <c r="G30" s="39"/>
    </row>
    <row r="31" spans="1:16" ht="15.75" x14ac:dyDescent="0.25">
      <c r="A31" s="18" t="s">
        <v>17</v>
      </c>
      <c r="B31" s="551" t="s">
        <v>19</v>
      </c>
      <c r="C31" s="551"/>
      <c r="D31" s="551"/>
      <c r="E31" s="551"/>
      <c r="F31" s="551"/>
      <c r="G31" s="551"/>
    </row>
    <row r="32" spans="1:16" ht="15.75" x14ac:dyDescent="0.25">
      <c r="A32" s="18">
        <v>1</v>
      </c>
      <c r="B32" s="543" t="s">
        <v>580</v>
      </c>
      <c r="C32" s="543"/>
      <c r="D32" s="543"/>
      <c r="E32" s="543"/>
      <c r="F32" s="543"/>
      <c r="G32" s="543"/>
    </row>
    <row r="33" spans="1:7" ht="15.75" hidden="1"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ht="15.75" x14ac:dyDescent="0.25">
      <c r="A36" s="18" t="s">
        <v>17</v>
      </c>
      <c r="B36" s="551" t="s">
        <v>20</v>
      </c>
      <c r="C36" s="551"/>
      <c r="D36" s="551"/>
      <c r="E36" s="18" t="s">
        <v>22</v>
      </c>
      <c r="F36" s="18" t="s">
        <v>23</v>
      </c>
      <c r="G36" s="18" t="s">
        <v>24</v>
      </c>
    </row>
    <row r="37" spans="1:7" s="50" customFormat="1" ht="12.75" x14ac:dyDescent="0.2">
      <c r="A37" s="40">
        <v>1</v>
      </c>
      <c r="B37" s="543">
        <v>2</v>
      </c>
      <c r="C37" s="543"/>
      <c r="D37" s="543"/>
      <c r="E37" s="40">
        <v>3</v>
      </c>
      <c r="F37" s="40">
        <v>4</v>
      </c>
      <c r="G37" s="40">
        <v>5</v>
      </c>
    </row>
    <row r="38" spans="1:7" s="50" customFormat="1" ht="30" customHeight="1" x14ac:dyDescent="0.2">
      <c r="A38" s="40">
        <v>1</v>
      </c>
      <c r="B38" s="543" t="s">
        <v>580</v>
      </c>
      <c r="C38" s="543"/>
      <c r="D38" s="543"/>
      <c r="E38" s="74">
        <v>2827400</v>
      </c>
      <c r="F38" s="74">
        <v>0</v>
      </c>
      <c r="G38" s="74">
        <f>E38+F38</f>
        <v>2827400</v>
      </c>
    </row>
    <row r="39" spans="1:7" ht="15.75" customHeight="1" x14ac:dyDescent="0.25">
      <c r="A39" s="551" t="s">
        <v>24</v>
      </c>
      <c r="B39" s="551"/>
      <c r="C39" s="551"/>
      <c r="D39" s="551"/>
      <c r="E39" s="74">
        <f>SUM(E38:E38)</f>
        <v>2827400</v>
      </c>
      <c r="F39" s="74">
        <f>SUM(F38:F38)</f>
        <v>0</v>
      </c>
      <c r="G39" s="74">
        <f>SUM(G38:G38)</f>
        <v>2827400</v>
      </c>
    </row>
    <row r="40" spans="1:7" ht="15.75" hidden="1"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ht="15.75" x14ac:dyDescent="0.25">
      <c r="A43" s="18" t="s">
        <v>17</v>
      </c>
      <c r="B43" s="581" t="s">
        <v>26</v>
      </c>
      <c r="C43" s="582"/>
      <c r="D43" s="583"/>
      <c r="E43" s="18" t="s">
        <v>22</v>
      </c>
      <c r="F43" s="18" t="s">
        <v>23</v>
      </c>
      <c r="G43" s="18" t="s">
        <v>24</v>
      </c>
    </row>
    <row r="44" spans="1:7" s="50" customFormat="1" ht="12.75" x14ac:dyDescent="0.2">
      <c r="A44" s="40">
        <v>1</v>
      </c>
      <c r="B44" s="537">
        <v>2</v>
      </c>
      <c r="C44" s="538"/>
      <c r="D44" s="539"/>
      <c r="E44" s="40">
        <v>3</v>
      </c>
      <c r="F44" s="40">
        <v>4</v>
      </c>
      <c r="G44" s="40">
        <v>5</v>
      </c>
    </row>
    <row r="45" spans="1:7" x14ac:dyDescent="0.25">
      <c r="A45" s="40">
        <v>1</v>
      </c>
      <c r="B45" s="537"/>
      <c r="C45" s="538"/>
      <c r="D45" s="539"/>
      <c r="E45" s="51"/>
      <c r="F45" s="51"/>
      <c r="G45" s="51">
        <f>E45+F45</f>
        <v>0</v>
      </c>
    </row>
    <row r="46" spans="1:7" ht="15.75" x14ac:dyDescent="0.25">
      <c r="A46" s="581" t="s">
        <v>24</v>
      </c>
      <c r="B46" s="582"/>
      <c r="C46" s="582"/>
      <c r="D46" s="583"/>
      <c r="E46" s="51">
        <f>SUM(E45:E45)</f>
        <v>0</v>
      </c>
      <c r="F46" s="51">
        <f>SUM(F45:F45)</f>
        <v>0</v>
      </c>
      <c r="G46" s="51">
        <f>SUM(G45:G45)</f>
        <v>0</v>
      </c>
    </row>
    <row r="47" spans="1:7" ht="15.75" hidden="1" customHeight="1" x14ac:dyDescent="0.25">
      <c r="A47" s="42"/>
      <c r="B47" s="42"/>
      <c r="C47" s="42"/>
      <c r="D47" s="42"/>
      <c r="E47" s="150"/>
      <c r="F47" s="150"/>
      <c r="G47" s="150"/>
    </row>
    <row r="48" spans="1:7" ht="15.75" customHeight="1" x14ac:dyDescent="0.25">
      <c r="A48" s="550" t="s">
        <v>279</v>
      </c>
      <c r="B48" s="550"/>
      <c r="C48" s="550"/>
      <c r="D48" s="550"/>
      <c r="E48" s="550"/>
      <c r="F48" s="550"/>
      <c r="G48" s="550"/>
    </row>
    <row r="49" spans="1:11" ht="15.75" hidden="1" x14ac:dyDescent="0.25">
      <c r="A49" s="16"/>
      <c r="B49" s="20"/>
      <c r="C49" s="20"/>
      <c r="D49" s="20"/>
      <c r="E49" s="20"/>
      <c r="F49" s="20"/>
      <c r="G49" s="20"/>
    </row>
    <row r="50" spans="1:11" ht="15.75" x14ac:dyDescent="0.25">
      <c r="A50" s="18" t="s">
        <v>17</v>
      </c>
      <c r="B50" s="18" t="s">
        <v>27</v>
      </c>
      <c r="C50" s="18" t="s">
        <v>28</v>
      </c>
      <c r="D50" s="18" t="s">
        <v>29</v>
      </c>
      <c r="E50" s="18" t="s">
        <v>22</v>
      </c>
      <c r="F50" s="18" t="s">
        <v>23</v>
      </c>
      <c r="G50" s="18" t="s">
        <v>24</v>
      </c>
    </row>
    <row r="51" spans="1:11" s="28" customFormat="1" ht="8.25" x14ac:dyDescent="0.15">
      <c r="A51" s="213">
        <v>1</v>
      </c>
      <c r="B51" s="213">
        <v>2</v>
      </c>
      <c r="C51" s="213">
        <v>3</v>
      </c>
      <c r="D51" s="213">
        <v>4</v>
      </c>
      <c r="E51" s="213">
        <v>5</v>
      </c>
      <c r="F51" s="213">
        <v>6</v>
      </c>
      <c r="G51" s="213">
        <v>7</v>
      </c>
    </row>
    <row r="52" spans="1:11" s="32" customFormat="1" ht="14.25" customHeight="1" x14ac:dyDescent="0.25">
      <c r="A52" s="96">
        <v>1</v>
      </c>
      <c r="B52" s="656" t="s">
        <v>581</v>
      </c>
      <c r="C52" s="657"/>
      <c r="D52" s="657"/>
      <c r="E52" s="657"/>
      <c r="F52" s="657"/>
      <c r="G52" s="658"/>
      <c r="I52" s="69"/>
      <c r="J52" s="70"/>
      <c r="K52" s="69"/>
    </row>
    <row r="53" spans="1:11" s="32" customFormat="1" ht="14.25" customHeight="1" x14ac:dyDescent="0.25">
      <c r="A53" s="96" t="s">
        <v>55</v>
      </c>
      <c r="B53" s="84" t="s">
        <v>30</v>
      </c>
      <c r="C53" s="77"/>
      <c r="D53" s="77"/>
      <c r="E53" s="77"/>
      <c r="F53" s="77"/>
      <c r="G53" s="97"/>
      <c r="I53" s="69"/>
      <c r="J53" s="70"/>
      <c r="K53" s="69"/>
    </row>
    <row r="54" spans="1:11" s="32" customFormat="1" ht="63.75" customHeight="1" x14ac:dyDescent="0.25">
      <c r="A54" s="96"/>
      <c r="B54" s="77" t="s">
        <v>582</v>
      </c>
      <c r="C54" s="77" t="s">
        <v>57</v>
      </c>
      <c r="D54" s="77" t="s">
        <v>597</v>
      </c>
      <c r="E54" s="451">
        <v>54</v>
      </c>
      <c r="F54" s="111"/>
      <c r="G54" s="112">
        <f>E54+F54</f>
        <v>54</v>
      </c>
      <c r="I54" s="69"/>
      <c r="J54" s="70"/>
      <c r="K54" s="69"/>
    </row>
    <row r="55" spans="1:11" s="433" customFormat="1" ht="24" customHeight="1" x14ac:dyDescent="0.25">
      <c r="A55" s="96"/>
      <c r="B55" s="77" t="s">
        <v>583</v>
      </c>
      <c r="C55" s="77" t="s">
        <v>57</v>
      </c>
      <c r="D55" s="77" t="s">
        <v>597</v>
      </c>
      <c r="E55" s="451">
        <v>307</v>
      </c>
      <c r="F55" s="111"/>
      <c r="G55" s="112">
        <f t="shared" ref="G55:G56" si="0">E55+F55</f>
        <v>307</v>
      </c>
      <c r="I55" s="69"/>
      <c r="J55" s="70"/>
      <c r="K55" s="69"/>
    </row>
    <row r="56" spans="1:11" s="433" customFormat="1" ht="37.5" customHeight="1" x14ac:dyDescent="0.25">
      <c r="A56" s="96"/>
      <c r="B56" s="77" t="s">
        <v>584</v>
      </c>
      <c r="C56" s="77" t="s">
        <v>57</v>
      </c>
      <c r="D56" s="77" t="s">
        <v>271</v>
      </c>
      <c r="E56" s="451">
        <v>325</v>
      </c>
      <c r="F56" s="111"/>
      <c r="G56" s="112">
        <f t="shared" si="0"/>
        <v>325</v>
      </c>
      <c r="I56" s="69"/>
      <c r="J56" s="70"/>
      <c r="K56" s="69"/>
    </row>
    <row r="57" spans="1:11" s="32" customFormat="1" ht="12.75" customHeight="1" x14ac:dyDescent="0.25">
      <c r="A57" s="96" t="s">
        <v>68</v>
      </c>
      <c r="B57" s="84" t="s">
        <v>31</v>
      </c>
      <c r="C57" s="77"/>
      <c r="D57" s="77"/>
      <c r="E57" s="102"/>
      <c r="F57" s="101"/>
      <c r="G57" s="97"/>
      <c r="I57" s="69"/>
      <c r="J57" s="70"/>
      <c r="K57" s="69"/>
    </row>
    <row r="58" spans="1:11" s="433" customFormat="1" ht="66.75" customHeight="1" x14ac:dyDescent="0.25">
      <c r="A58" s="96"/>
      <c r="B58" s="77" t="s">
        <v>585</v>
      </c>
      <c r="C58" s="77" t="s">
        <v>57</v>
      </c>
      <c r="D58" s="77" t="s">
        <v>74</v>
      </c>
      <c r="E58" s="98">
        <f>E38/159.04</f>
        <v>17777.917505030182</v>
      </c>
      <c r="F58" s="101"/>
      <c r="G58" s="98">
        <f>E58</f>
        <v>17777.917505030182</v>
      </c>
      <c r="I58" s="69"/>
      <c r="J58" s="70"/>
      <c r="K58" s="69"/>
    </row>
    <row r="59" spans="1:11" s="433" customFormat="1" ht="42.75" hidden="1" customHeight="1" x14ac:dyDescent="0.25">
      <c r="A59" s="96"/>
      <c r="B59" s="77" t="s">
        <v>586</v>
      </c>
      <c r="C59" s="77" t="s">
        <v>57</v>
      </c>
      <c r="D59" s="77" t="s">
        <v>74</v>
      </c>
      <c r="E59" s="446"/>
      <c r="F59" s="101"/>
      <c r="G59" s="98">
        <f>E59</f>
        <v>0</v>
      </c>
      <c r="I59" s="69"/>
      <c r="J59" s="70"/>
      <c r="K59" s="69"/>
    </row>
    <row r="60" spans="1:11" s="32" customFormat="1" ht="67.5" x14ac:dyDescent="0.25">
      <c r="A60" s="96"/>
      <c r="B60" s="77" t="s">
        <v>588</v>
      </c>
      <c r="C60" s="77" t="s">
        <v>57</v>
      </c>
      <c r="D60" s="77" t="s">
        <v>281</v>
      </c>
      <c r="E60" s="98">
        <v>648</v>
      </c>
      <c r="F60" s="101"/>
      <c r="G60" s="98">
        <f>E60</f>
        <v>648</v>
      </c>
      <c r="H60" s="148"/>
      <c r="I60" s="69"/>
      <c r="J60" s="70"/>
      <c r="K60" s="69"/>
    </row>
    <row r="61" spans="1:11" s="32" customFormat="1" ht="13.5" customHeight="1" x14ac:dyDescent="0.25">
      <c r="A61" s="96" t="s">
        <v>72</v>
      </c>
      <c r="B61" s="84" t="s">
        <v>143</v>
      </c>
      <c r="C61" s="77"/>
      <c r="D61" s="77"/>
      <c r="E61" s="102"/>
      <c r="F61" s="101"/>
      <c r="G61" s="97"/>
      <c r="I61" s="69"/>
      <c r="J61" s="70"/>
      <c r="K61" s="69"/>
    </row>
    <row r="62" spans="1:11" s="32" customFormat="1" ht="33.75" x14ac:dyDescent="0.2">
      <c r="A62" s="96"/>
      <c r="B62" s="77" t="s">
        <v>587</v>
      </c>
      <c r="C62" s="77" t="s">
        <v>73</v>
      </c>
      <c r="D62" s="77" t="s">
        <v>74</v>
      </c>
      <c r="E62" s="103">
        <f>E38/E60</f>
        <v>4363.2716049382716</v>
      </c>
      <c r="F62" s="103"/>
      <c r="G62" s="103">
        <f>E62+F62</f>
        <v>4363.2716049382716</v>
      </c>
      <c r="I62" s="621"/>
      <c r="J62" s="621"/>
      <c r="K62" s="621"/>
    </row>
    <row r="63" spans="1:11" s="32" customFormat="1" ht="11.25" customHeight="1" x14ac:dyDescent="0.25">
      <c r="A63" s="96" t="s">
        <v>77</v>
      </c>
      <c r="B63" s="84" t="s">
        <v>33</v>
      </c>
      <c r="C63" s="77"/>
      <c r="D63" s="77"/>
      <c r="E63" s="100"/>
      <c r="F63" s="100"/>
      <c r="G63" s="97"/>
      <c r="I63" s="69"/>
      <c r="J63" s="70"/>
      <c r="K63" s="69"/>
    </row>
    <row r="64" spans="1:11" s="32" customFormat="1" ht="67.5" x14ac:dyDescent="0.25">
      <c r="A64" s="96"/>
      <c r="B64" s="77" t="s">
        <v>589</v>
      </c>
      <c r="C64" s="77" t="s">
        <v>90</v>
      </c>
      <c r="D64" s="77" t="s">
        <v>74</v>
      </c>
      <c r="E64" s="97">
        <v>100</v>
      </c>
      <c r="F64" s="97"/>
      <c r="G64" s="97">
        <f>E64</f>
        <v>100</v>
      </c>
      <c r="I64" s="69"/>
      <c r="J64" s="70"/>
      <c r="K64" s="69"/>
    </row>
    <row r="65" spans="1:7" ht="15.75" x14ac:dyDescent="0.25">
      <c r="A65" s="17"/>
    </row>
    <row r="66" spans="1:7" ht="37.5" customHeight="1" x14ac:dyDescent="0.25">
      <c r="A66" s="558" t="s">
        <v>370</v>
      </c>
      <c r="B66" s="558"/>
      <c r="C66" s="558"/>
      <c r="D66" s="45"/>
      <c r="E66" s="23"/>
      <c r="F66" s="559" t="s">
        <v>386</v>
      </c>
      <c r="G66" s="559"/>
    </row>
    <row r="67" spans="1:7" s="28" customFormat="1" ht="8.25" x14ac:dyDescent="0.15">
      <c r="A67" s="46"/>
      <c r="B67" s="47"/>
      <c r="D67" s="48" t="s">
        <v>34</v>
      </c>
      <c r="F67" s="560" t="s">
        <v>35</v>
      </c>
      <c r="G67" s="560"/>
    </row>
    <row r="68" spans="1:7" ht="15.75" x14ac:dyDescent="0.25">
      <c r="A68" s="557" t="s">
        <v>36</v>
      </c>
      <c r="B68" s="557"/>
      <c r="C68" s="16"/>
      <c r="D68" s="16"/>
    </row>
    <row r="69" spans="1:7" ht="15.75" x14ac:dyDescent="0.25">
      <c r="A69" s="20"/>
      <c r="B69" s="20"/>
      <c r="C69" s="16"/>
      <c r="D69" s="16"/>
    </row>
    <row r="70" spans="1:7" ht="50.25" customHeight="1" x14ac:dyDescent="0.25">
      <c r="A70" s="558" t="s">
        <v>414</v>
      </c>
      <c r="B70" s="558"/>
      <c r="C70" s="558"/>
      <c r="D70" s="22"/>
      <c r="E70" s="23"/>
      <c r="F70" s="559" t="s">
        <v>54</v>
      </c>
      <c r="G70" s="559"/>
    </row>
    <row r="71" spans="1:7" s="28" customFormat="1" ht="8.25" x14ac:dyDescent="0.15">
      <c r="A71" s="49"/>
      <c r="B71" s="47"/>
      <c r="C71" s="47"/>
      <c r="D71" s="48" t="s">
        <v>34</v>
      </c>
      <c r="F71" s="560" t="s">
        <v>35</v>
      </c>
      <c r="G71" s="560"/>
    </row>
    <row r="72" spans="1:7" x14ac:dyDescent="0.25">
      <c r="A72" s="548" t="s">
        <v>37</v>
      </c>
      <c r="B72" s="548"/>
    </row>
    <row r="73" spans="1:7" x14ac:dyDescent="0.25">
      <c r="A73" s="549" t="s">
        <v>710</v>
      </c>
      <c r="B73" s="549"/>
    </row>
    <row r="74" spans="1:7" x14ac:dyDescent="0.25">
      <c r="A74" s="544" t="s">
        <v>38</v>
      </c>
      <c r="B74" s="544"/>
    </row>
  </sheetData>
  <mergeCells count="62">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27:C27"/>
    <mergeCell ref="D27:G27"/>
    <mergeCell ref="E17:F17"/>
    <mergeCell ref="K17:L17"/>
    <mergeCell ref="M17:O17"/>
    <mergeCell ref="A18:G18"/>
    <mergeCell ref="A19:C19"/>
    <mergeCell ref="D19:G19"/>
    <mergeCell ref="A20:G20"/>
    <mergeCell ref="B21:G21"/>
    <mergeCell ref="B22:G22"/>
    <mergeCell ref="B23:G23"/>
    <mergeCell ref="B25:G25"/>
    <mergeCell ref="A29:G29"/>
    <mergeCell ref="B31:G31"/>
    <mergeCell ref="B32:G32"/>
    <mergeCell ref="A34:G34"/>
    <mergeCell ref="B36:D36"/>
    <mergeCell ref="I62:K62"/>
    <mergeCell ref="B37:D37"/>
    <mergeCell ref="B38:D38"/>
    <mergeCell ref="A39:D39"/>
    <mergeCell ref="A41:G41"/>
    <mergeCell ref="B43:D43"/>
    <mergeCell ref="F71:G71"/>
    <mergeCell ref="A72:B72"/>
    <mergeCell ref="A73:B73"/>
    <mergeCell ref="A74:B74"/>
    <mergeCell ref="B24:G24"/>
    <mergeCell ref="A48:G48"/>
    <mergeCell ref="B52:G52"/>
    <mergeCell ref="A66:C66"/>
    <mergeCell ref="F66:G66"/>
    <mergeCell ref="F67:G67"/>
    <mergeCell ref="A68:B68"/>
    <mergeCell ref="A70:C70"/>
    <mergeCell ref="F70:G70"/>
    <mergeCell ref="B44:D44"/>
    <mergeCell ref="B45:D45"/>
    <mergeCell ref="A46:D46"/>
  </mergeCells>
  <pageMargins left="0.39370078740157483" right="0.39370078740157483" top="0.39370078740157483" bottom="0.39370078740157483" header="0" footer="0"/>
  <pageSetup paperSize="9" fitToHeight="9" orientation="landscape" horizontalDpi="300" verticalDpi="300" r:id="rId1"/>
  <rowBreaks count="1" manualBreakCount="1">
    <brk id="2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9"/>
  <sheetViews>
    <sheetView tabSelected="1" view="pageBreakPreview" zoomScaleSheetLayoutView="100" workbookViewId="0">
      <selection activeCell="M44" sqref="M44"/>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8" width="13.85546875" style="1" customWidth="1"/>
    <col min="9"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x14ac:dyDescent="0.25">
      <c r="A16" s="11" t="s">
        <v>11</v>
      </c>
      <c r="B16" s="37" t="s">
        <v>42</v>
      </c>
      <c r="C16" s="37">
        <v>1010</v>
      </c>
      <c r="D16" s="37" t="s">
        <v>43</v>
      </c>
      <c r="E16" s="591" t="s">
        <v>44</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69" t="s">
        <v>311</v>
      </c>
      <c r="J17" s="14"/>
      <c r="K17" s="566"/>
      <c r="L17" s="566"/>
      <c r="M17" s="566"/>
      <c r="N17" s="566"/>
      <c r="O17" s="566"/>
      <c r="P17" s="14"/>
    </row>
    <row r="18" spans="1:16" ht="35.25" customHeight="1" x14ac:dyDescent="0.25">
      <c r="A18" s="588" t="s">
        <v>761</v>
      </c>
      <c r="B18" s="588"/>
      <c r="C18" s="588"/>
      <c r="D18" s="588"/>
      <c r="E18" s="588"/>
      <c r="F18" s="588"/>
      <c r="G18" s="588"/>
    </row>
    <row r="19" spans="1:16" ht="121.5" customHeight="1" x14ac:dyDescent="0.25">
      <c r="A19" s="567" t="s">
        <v>45</v>
      </c>
      <c r="B19" s="567"/>
      <c r="C19" s="567"/>
      <c r="D19" s="589" t="s">
        <v>727</v>
      </c>
      <c r="E19" s="589"/>
      <c r="F19" s="589"/>
      <c r="G19" s="589"/>
    </row>
    <row r="20" spans="1:16" ht="15.75" customHeight="1" x14ac:dyDescent="0.25">
      <c r="A20" s="550" t="s">
        <v>46</v>
      </c>
      <c r="B20" s="550"/>
      <c r="C20" s="550"/>
      <c r="D20" s="550"/>
      <c r="E20" s="550"/>
      <c r="F20" s="550"/>
      <c r="G20" s="550"/>
    </row>
    <row r="21" spans="1:16" ht="15.75" hidden="1" customHeight="1" x14ac:dyDescent="0.25">
      <c r="A21" s="39"/>
      <c r="B21" s="39"/>
      <c r="C21" s="39"/>
      <c r="D21" s="39"/>
      <c r="E21" s="39"/>
      <c r="F21" s="39"/>
      <c r="G21" s="39"/>
    </row>
    <row r="22" spans="1:16" x14ac:dyDescent="0.25">
      <c r="A22" s="40" t="s">
        <v>17</v>
      </c>
      <c r="B22" s="543" t="s">
        <v>18</v>
      </c>
      <c r="C22" s="543"/>
      <c r="D22" s="543"/>
      <c r="E22" s="543"/>
      <c r="F22" s="543"/>
      <c r="G22" s="543"/>
    </row>
    <row r="23" spans="1:16" x14ac:dyDescent="0.25">
      <c r="A23" s="40">
        <v>1</v>
      </c>
      <c r="B23" s="543" t="s">
        <v>47</v>
      </c>
      <c r="C23" s="543"/>
      <c r="D23" s="543"/>
      <c r="E23" s="543"/>
      <c r="F23" s="543"/>
      <c r="G23" s="543"/>
    </row>
    <row r="24" spans="1:16" ht="28.5" customHeight="1" x14ac:dyDescent="0.25">
      <c r="A24" s="40">
        <v>2</v>
      </c>
      <c r="B24" s="543" t="s">
        <v>48</v>
      </c>
      <c r="C24" s="543"/>
      <c r="D24" s="543"/>
      <c r="E24" s="543"/>
      <c r="F24" s="543"/>
      <c r="G24" s="543"/>
    </row>
    <row r="25" spans="1:16" hidden="1" x14ac:dyDescent="0.25">
      <c r="A25" s="330">
        <v>3</v>
      </c>
      <c r="B25" s="543" t="s">
        <v>410</v>
      </c>
      <c r="C25" s="543"/>
      <c r="D25" s="543"/>
      <c r="E25" s="543"/>
      <c r="F25" s="543"/>
      <c r="G25" s="543"/>
    </row>
    <row r="26" spans="1:16" ht="15.75" x14ac:dyDescent="0.25">
      <c r="A26" s="587" t="s">
        <v>50</v>
      </c>
      <c r="B26" s="587"/>
      <c r="C26" s="587"/>
      <c r="D26" s="590" t="s">
        <v>520</v>
      </c>
      <c r="E26" s="590"/>
      <c r="F26" s="590"/>
      <c r="G26" s="590"/>
    </row>
    <row r="27" spans="1:16" ht="15.75" customHeight="1" x14ac:dyDescent="0.25">
      <c r="A27" s="550" t="s">
        <v>49</v>
      </c>
      <c r="B27" s="550"/>
      <c r="C27" s="550"/>
      <c r="D27" s="550"/>
      <c r="E27" s="550"/>
      <c r="F27" s="550"/>
      <c r="G27" s="550"/>
    </row>
    <row r="28" spans="1:16" ht="15.75" hidden="1" customHeight="1" x14ac:dyDescent="0.25">
      <c r="A28" s="39"/>
      <c r="B28" s="39"/>
      <c r="C28" s="39"/>
      <c r="D28" s="39"/>
      <c r="E28" s="39"/>
      <c r="F28" s="39"/>
      <c r="G28" s="39"/>
    </row>
    <row r="29" spans="1:16" x14ac:dyDescent="0.25">
      <c r="A29" s="224" t="s">
        <v>17</v>
      </c>
      <c r="B29" s="543" t="s">
        <v>19</v>
      </c>
      <c r="C29" s="543"/>
      <c r="D29" s="543"/>
      <c r="E29" s="543"/>
      <c r="F29" s="543"/>
      <c r="G29" s="543"/>
    </row>
    <row r="30" spans="1:16" x14ac:dyDescent="0.25">
      <c r="A30" s="224">
        <v>1</v>
      </c>
      <c r="B30" s="561" t="s">
        <v>521</v>
      </c>
      <c r="C30" s="561"/>
      <c r="D30" s="561"/>
      <c r="E30" s="561"/>
      <c r="F30" s="561"/>
      <c r="G30" s="561"/>
    </row>
    <row r="31" spans="1:16" x14ac:dyDescent="0.25">
      <c r="A31" s="224">
        <v>2</v>
      </c>
      <c r="B31" s="561" t="s">
        <v>101</v>
      </c>
      <c r="C31" s="561"/>
      <c r="D31" s="561"/>
      <c r="E31" s="561"/>
      <c r="F31" s="561"/>
      <c r="G31" s="561"/>
    </row>
    <row r="32" spans="1:16" ht="15.75" x14ac:dyDescent="0.25">
      <c r="A32" s="564" t="s">
        <v>52</v>
      </c>
      <c r="B32" s="564"/>
      <c r="C32" s="564"/>
      <c r="D32" s="564"/>
      <c r="E32" s="564"/>
      <c r="F32" s="564"/>
      <c r="G32" s="564"/>
    </row>
    <row r="33" spans="1:7" ht="15.75" x14ac:dyDescent="0.25">
      <c r="A33" s="17"/>
      <c r="G33" s="44" t="s">
        <v>21</v>
      </c>
    </row>
    <row r="34" spans="1:7" ht="15.75" x14ac:dyDescent="0.25">
      <c r="A34" s="18" t="s">
        <v>17</v>
      </c>
      <c r="B34" s="551" t="s">
        <v>20</v>
      </c>
      <c r="C34" s="551"/>
      <c r="D34" s="551"/>
      <c r="E34" s="18" t="s">
        <v>22</v>
      </c>
      <c r="F34" s="18" t="s">
        <v>23</v>
      </c>
      <c r="G34" s="18" t="s">
        <v>24</v>
      </c>
    </row>
    <row r="35" spans="1:7" s="28" customFormat="1" ht="8.25" x14ac:dyDescent="0.15">
      <c r="A35" s="260">
        <v>1</v>
      </c>
      <c r="B35" s="555">
        <v>2</v>
      </c>
      <c r="C35" s="555"/>
      <c r="D35" s="555"/>
      <c r="E35" s="260">
        <v>3</v>
      </c>
      <c r="F35" s="260">
        <v>4</v>
      </c>
      <c r="G35" s="260">
        <v>5</v>
      </c>
    </row>
    <row r="36" spans="1:7" s="50" customFormat="1" ht="36" customHeight="1" x14ac:dyDescent="0.2">
      <c r="A36" s="40">
        <v>1</v>
      </c>
      <c r="B36" s="561" t="s">
        <v>521</v>
      </c>
      <c r="C36" s="561"/>
      <c r="D36" s="561"/>
      <c r="E36" s="175">
        <f>435712230+366541.54+5692132.18</f>
        <v>441770903.72000003</v>
      </c>
      <c r="F36" s="175">
        <v>26614190</v>
      </c>
      <c r="G36" s="175">
        <f>E36+F36</f>
        <v>468385093.72000003</v>
      </c>
    </row>
    <row r="37" spans="1:7" s="50" customFormat="1" x14ac:dyDescent="0.2">
      <c r="A37" s="224">
        <v>2</v>
      </c>
      <c r="B37" s="561" t="s">
        <v>101</v>
      </c>
      <c r="C37" s="561"/>
      <c r="D37" s="561"/>
      <c r="E37" s="175">
        <v>0</v>
      </c>
      <c r="F37" s="175">
        <f>10737100+38490</f>
        <v>10775590</v>
      </c>
      <c r="G37" s="175">
        <f>E37+F37</f>
        <v>10775590</v>
      </c>
    </row>
    <row r="38" spans="1:7" ht="15.75" customHeight="1" x14ac:dyDescent="0.25">
      <c r="A38" s="551" t="s">
        <v>24</v>
      </c>
      <c r="B38" s="551"/>
      <c r="C38" s="551"/>
      <c r="D38" s="551"/>
      <c r="E38" s="175">
        <f>SUM(E36:E37)</f>
        <v>441770903.72000003</v>
      </c>
      <c r="F38" s="175">
        <f>SUM(F36:F37)</f>
        <v>37389780</v>
      </c>
      <c r="G38" s="175">
        <f>SUM(G36:G37)</f>
        <v>479160683.72000003</v>
      </c>
    </row>
    <row r="39" spans="1:7" ht="15.75" customHeight="1" x14ac:dyDescent="0.25">
      <c r="A39" s="42"/>
      <c r="B39" s="42"/>
      <c r="C39" s="42"/>
      <c r="D39" s="42"/>
      <c r="E39" s="42"/>
      <c r="F39" s="42"/>
      <c r="G39" s="42"/>
    </row>
    <row r="40" spans="1:7" ht="15.75" customHeight="1" x14ac:dyDescent="0.25">
      <c r="A40" s="550" t="s">
        <v>53</v>
      </c>
      <c r="B40" s="550"/>
      <c r="C40" s="550"/>
      <c r="D40" s="550"/>
      <c r="E40" s="550"/>
      <c r="F40" s="550"/>
      <c r="G40" s="550"/>
    </row>
    <row r="41" spans="1:7" ht="15.75" x14ac:dyDescent="0.25">
      <c r="A41" s="17"/>
      <c r="G41" s="43" t="s">
        <v>25</v>
      </c>
    </row>
    <row r="42" spans="1:7" ht="15.75" x14ac:dyDescent="0.25">
      <c r="A42" s="18" t="s">
        <v>17</v>
      </c>
      <c r="B42" s="581" t="s">
        <v>26</v>
      </c>
      <c r="C42" s="582"/>
      <c r="D42" s="583"/>
      <c r="E42" s="18" t="s">
        <v>22</v>
      </c>
      <c r="F42" s="18" t="s">
        <v>23</v>
      </c>
      <c r="G42" s="18" t="s">
        <v>24</v>
      </c>
    </row>
    <row r="43" spans="1:7" s="28" customFormat="1" ht="8.25" x14ac:dyDescent="0.15">
      <c r="A43" s="262">
        <v>1</v>
      </c>
      <c r="B43" s="552">
        <v>2</v>
      </c>
      <c r="C43" s="553"/>
      <c r="D43" s="554"/>
      <c r="E43" s="262">
        <v>3</v>
      </c>
      <c r="F43" s="262">
        <v>4</v>
      </c>
      <c r="G43" s="262">
        <v>5</v>
      </c>
    </row>
    <row r="44" spans="1:7" ht="36.75" customHeight="1" x14ac:dyDescent="0.25">
      <c r="A44" s="278">
        <v>1</v>
      </c>
      <c r="B44" s="537" t="s">
        <v>699</v>
      </c>
      <c r="C44" s="538"/>
      <c r="D44" s="539"/>
      <c r="E44" s="92">
        <v>2739400</v>
      </c>
      <c r="F44" s="172">
        <v>0</v>
      </c>
      <c r="G44" s="51">
        <f>E44+F44</f>
        <v>2739400</v>
      </c>
    </row>
    <row r="45" spans="1:7" ht="15.75" customHeight="1" x14ac:dyDescent="0.25">
      <c r="A45" s="581" t="s">
        <v>24</v>
      </c>
      <c r="B45" s="582"/>
      <c r="C45" s="582"/>
      <c r="D45" s="583"/>
      <c r="E45" s="51">
        <f>E44</f>
        <v>2739400</v>
      </c>
      <c r="F45" s="51">
        <f t="shared" ref="F45:G45" si="0">F44</f>
        <v>0</v>
      </c>
      <c r="G45" s="51">
        <f t="shared" si="0"/>
        <v>2739400</v>
      </c>
    </row>
    <row r="46" spans="1:7" ht="15.75" customHeight="1" x14ac:dyDescent="0.25">
      <c r="A46" s="550" t="s">
        <v>279</v>
      </c>
      <c r="B46" s="550"/>
      <c r="C46" s="550"/>
      <c r="D46" s="550"/>
      <c r="E46" s="550"/>
      <c r="F46" s="550"/>
      <c r="G46" s="550"/>
    </row>
    <row r="47" spans="1:7" ht="15.75" hidden="1" x14ac:dyDescent="0.25">
      <c r="A47" s="17"/>
    </row>
    <row r="48" spans="1:7" ht="15.75" x14ac:dyDescent="0.25">
      <c r="A48" s="18" t="s">
        <v>17</v>
      </c>
      <c r="B48" s="18" t="s">
        <v>27</v>
      </c>
      <c r="C48" s="18" t="s">
        <v>28</v>
      </c>
      <c r="D48" s="18" t="s">
        <v>29</v>
      </c>
      <c r="E48" s="18" t="s">
        <v>22</v>
      </c>
      <c r="F48" s="18" t="s">
        <v>23</v>
      </c>
      <c r="G48" s="18" t="s">
        <v>24</v>
      </c>
    </row>
    <row r="49" spans="1:11" s="28" customFormat="1" ht="8.25" x14ac:dyDescent="0.15">
      <c r="A49" s="260">
        <v>1</v>
      </c>
      <c r="B49" s="260">
        <v>2</v>
      </c>
      <c r="C49" s="260">
        <v>3</v>
      </c>
      <c r="D49" s="260">
        <v>4</v>
      </c>
      <c r="E49" s="260">
        <v>5</v>
      </c>
      <c r="F49" s="260">
        <v>6</v>
      </c>
      <c r="G49" s="260">
        <v>7</v>
      </c>
    </row>
    <row r="50" spans="1:11" s="32" customFormat="1" ht="16.5" customHeight="1" x14ac:dyDescent="0.25">
      <c r="A50" s="52">
        <v>1</v>
      </c>
      <c r="B50" s="584" t="s">
        <v>522</v>
      </c>
      <c r="C50" s="585"/>
      <c r="D50" s="585"/>
      <c r="E50" s="585"/>
      <c r="F50" s="585"/>
      <c r="G50" s="586"/>
      <c r="I50" s="69"/>
      <c r="J50" s="70"/>
      <c r="K50" s="69"/>
    </row>
    <row r="51" spans="1:11" s="32" customFormat="1" ht="13.5" customHeight="1" x14ac:dyDescent="0.25">
      <c r="A51" s="53" t="s">
        <v>55</v>
      </c>
      <c r="B51" s="54" t="s">
        <v>56</v>
      </c>
      <c r="C51" s="55"/>
      <c r="D51" s="55"/>
      <c r="E51" s="56"/>
      <c r="F51" s="56"/>
      <c r="G51" s="57"/>
      <c r="I51" s="69"/>
      <c r="J51" s="70"/>
      <c r="K51" s="69"/>
    </row>
    <row r="52" spans="1:11" s="32" customFormat="1" ht="24" x14ac:dyDescent="0.25">
      <c r="A52" s="55"/>
      <c r="B52" s="55" t="s">
        <v>502</v>
      </c>
      <c r="C52" s="55" t="s">
        <v>57</v>
      </c>
      <c r="D52" s="55" t="s">
        <v>58</v>
      </c>
      <c r="E52" s="58">
        <v>47</v>
      </c>
      <c r="F52" s="58"/>
      <c r="G52" s="58">
        <f>E52</f>
        <v>47</v>
      </c>
      <c r="I52" s="69"/>
      <c r="J52" s="70"/>
      <c r="K52" s="69"/>
    </row>
    <row r="53" spans="1:11" s="32" customFormat="1" ht="13.5" customHeight="1" x14ac:dyDescent="0.25">
      <c r="A53" s="55"/>
      <c r="B53" s="55" t="s">
        <v>59</v>
      </c>
      <c r="C53" s="55" t="s">
        <v>57</v>
      </c>
      <c r="D53" s="55" t="s">
        <v>58</v>
      </c>
      <c r="E53" s="58">
        <v>295</v>
      </c>
      <c r="F53" s="59"/>
      <c r="G53" s="58">
        <f t="shared" ref="G53:G58" si="1">E53</f>
        <v>295</v>
      </c>
      <c r="I53" s="69"/>
      <c r="J53" s="70"/>
      <c r="K53" s="69"/>
    </row>
    <row r="54" spans="1:11" s="32" customFormat="1" ht="36" x14ac:dyDescent="0.25">
      <c r="A54" s="55"/>
      <c r="B54" s="55" t="s">
        <v>60</v>
      </c>
      <c r="C54" s="55" t="s">
        <v>61</v>
      </c>
      <c r="D54" s="55" t="s">
        <v>62</v>
      </c>
      <c r="E54" s="382">
        <v>545.41</v>
      </c>
      <c r="F54" s="61"/>
      <c r="G54" s="60">
        <f t="shared" si="1"/>
        <v>545.41</v>
      </c>
      <c r="I54" s="69"/>
      <c r="J54" s="70"/>
      <c r="K54" s="69"/>
    </row>
    <row r="55" spans="1:11" s="32" customFormat="1" ht="72" x14ac:dyDescent="0.25">
      <c r="A55" s="55"/>
      <c r="B55" s="55" t="s">
        <v>63</v>
      </c>
      <c r="C55" s="55" t="s">
        <v>61</v>
      </c>
      <c r="D55" s="55" t="s">
        <v>64</v>
      </c>
      <c r="E55" s="382">
        <v>233.4</v>
      </c>
      <c r="F55" s="61"/>
      <c r="G55" s="60">
        <f t="shared" si="1"/>
        <v>233.4</v>
      </c>
      <c r="I55" s="69"/>
      <c r="J55" s="70"/>
      <c r="K55" s="69"/>
    </row>
    <row r="56" spans="1:11" s="32" customFormat="1" ht="26.25" customHeight="1" x14ac:dyDescent="0.25">
      <c r="A56" s="55"/>
      <c r="B56" s="55" t="s">
        <v>65</v>
      </c>
      <c r="C56" s="55" t="s">
        <v>61</v>
      </c>
      <c r="D56" s="55" t="s">
        <v>64</v>
      </c>
      <c r="E56" s="382">
        <f>61.75+165</f>
        <v>226.75</v>
      </c>
      <c r="F56" s="61"/>
      <c r="G56" s="60">
        <f t="shared" si="1"/>
        <v>226.75</v>
      </c>
      <c r="I56" s="69"/>
      <c r="J56" s="70"/>
      <c r="K56" s="69"/>
    </row>
    <row r="57" spans="1:11" s="32" customFormat="1" ht="33" customHeight="1" x14ac:dyDescent="0.25">
      <c r="A57" s="55"/>
      <c r="B57" s="55" t="s">
        <v>66</v>
      </c>
      <c r="C57" s="55" t="s">
        <v>61</v>
      </c>
      <c r="D57" s="55" t="s">
        <v>64</v>
      </c>
      <c r="E57" s="381">
        <v>756.1</v>
      </c>
      <c r="F57" s="63"/>
      <c r="G57" s="60">
        <f t="shared" si="1"/>
        <v>756.1</v>
      </c>
      <c r="I57" s="69"/>
      <c r="J57" s="70"/>
      <c r="K57" s="69"/>
    </row>
    <row r="58" spans="1:11" s="32" customFormat="1" ht="15.75" customHeight="1" x14ac:dyDescent="0.25">
      <c r="A58" s="55"/>
      <c r="B58" s="55" t="s">
        <v>67</v>
      </c>
      <c r="C58" s="55" t="s">
        <v>61</v>
      </c>
      <c r="D58" s="55" t="s">
        <v>64</v>
      </c>
      <c r="E58" s="381">
        <f>E54+E55+E56+E57</f>
        <v>1761.6599999999999</v>
      </c>
      <c r="F58" s="63"/>
      <c r="G58" s="60">
        <f t="shared" si="1"/>
        <v>1761.6599999999999</v>
      </c>
      <c r="I58" s="69"/>
      <c r="J58" s="70"/>
      <c r="K58" s="69"/>
    </row>
    <row r="59" spans="1:11" s="32" customFormat="1" ht="15" customHeight="1" x14ac:dyDescent="0.25">
      <c r="A59" s="53" t="s">
        <v>68</v>
      </c>
      <c r="B59" s="54" t="s">
        <v>31</v>
      </c>
      <c r="C59" s="55"/>
      <c r="D59" s="55"/>
      <c r="E59" s="62"/>
      <c r="F59" s="63"/>
      <c r="G59" s="57"/>
      <c r="I59" s="69"/>
      <c r="J59" s="70"/>
      <c r="K59" s="69"/>
    </row>
    <row r="60" spans="1:11" s="433" customFormat="1" ht="36" x14ac:dyDescent="0.25">
      <c r="A60" s="53"/>
      <c r="B60" s="55" t="s">
        <v>503</v>
      </c>
      <c r="C60" s="55" t="s">
        <v>57</v>
      </c>
      <c r="D60" s="55" t="s">
        <v>610</v>
      </c>
      <c r="E60" s="64">
        <v>6239</v>
      </c>
      <c r="F60" s="63"/>
      <c r="G60" s="64">
        <f>E60</f>
        <v>6239</v>
      </c>
      <c r="I60" s="69"/>
      <c r="J60" s="70"/>
      <c r="K60" s="69"/>
    </row>
    <row r="61" spans="1:11" s="32" customFormat="1" ht="41.25" customHeight="1" x14ac:dyDescent="0.25">
      <c r="A61" s="55"/>
      <c r="B61" s="55" t="s">
        <v>613</v>
      </c>
      <c r="C61" s="55" t="s">
        <v>70</v>
      </c>
      <c r="D61" s="55" t="s">
        <v>71</v>
      </c>
      <c r="E61" s="64">
        <v>2428</v>
      </c>
      <c r="F61" s="65"/>
      <c r="G61" s="64">
        <f>E61</f>
        <v>2428</v>
      </c>
      <c r="I61" s="69"/>
      <c r="J61" s="70"/>
      <c r="K61" s="69"/>
    </row>
    <row r="62" spans="1:11" s="433" customFormat="1" ht="52.5" customHeight="1" x14ac:dyDescent="0.25">
      <c r="A62" s="55"/>
      <c r="B62" s="55" t="s">
        <v>504</v>
      </c>
      <c r="C62" s="55" t="s">
        <v>70</v>
      </c>
      <c r="D62" s="55" t="s">
        <v>71</v>
      </c>
      <c r="E62" s="64">
        <v>3522</v>
      </c>
      <c r="F62" s="65"/>
      <c r="G62" s="64">
        <f t="shared" ref="G62:G63" si="2">E62</f>
        <v>3522</v>
      </c>
      <c r="I62" s="69"/>
      <c r="J62" s="70"/>
      <c r="K62" s="69"/>
    </row>
    <row r="63" spans="1:11" s="433" customFormat="1" ht="28.5" customHeight="1" x14ac:dyDescent="0.25">
      <c r="A63" s="55"/>
      <c r="B63" s="55" t="s">
        <v>612</v>
      </c>
      <c r="C63" s="55" t="s">
        <v>70</v>
      </c>
      <c r="D63" s="55" t="s">
        <v>71</v>
      </c>
      <c r="E63" s="64">
        <v>101</v>
      </c>
      <c r="F63" s="65"/>
      <c r="G63" s="64">
        <f t="shared" si="2"/>
        <v>101</v>
      </c>
      <c r="H63" s="493"/>
      <c r="I63" s="69"/>
      <c r="J63" s="70"/>
      <c r="K63" s="69"/>
    </row>
    <row r="64" spans="1:11" s="32" customFormat="1" ht="12.75" customHeight="1" x14ac:dyDescent="0.25">
      <c r="A64" s="53" t="s">
        <v>72</v>
      </c>
      <c r="B64" s="54" t="s">
        <v>32</v>
      </c>
      <c r="C64" s="55"/>
      <c r="D64" s="55"/>
      <c r="E64" s="63"/>
      <c r="F64" s="63"/>
      <c r="G64" s="57"/>
      <c r="I64" s="69"/>
      <c r="J64" s="70"/>
      <c r="K64" s="69"/>
    </row>
    <row r="65" spans="1:11" s="32" customFormat="1" ht="22.5" x14ac:dyDescent="0.25">
      <c r="A65" s="55"/>
      <c r="B65" s="55" t="s">
        <v>506</v>
      </c>
      <c r="C65" s="55" t="s">
        <v>73</v>
      </c>
      <c r="D65" s="55" t="s">
        <v>74</v>
      </c>
      <c r="E65" s="62">
        <f>E36/(E61+E62)</f>
        <v>74247.210709243707</v>
      </c>
      <c r="F65" s="62">
        <f>F36/(E61+E62)</f>
        <v>4472.9731092436978</v>
      </c>
      <c r="G65" s="62">
        <f>E65+F65</f>
        <v>78720.183818487407</v>
      </c>
      <c r="H65" s="178">
        <f>G36/(E61+E62)</f>
        <v>78720.183818487407</v>
      </c>
      <c r="I65" s="69"/>
      <c r="J65" s="70"/>
      <c r="K65" s="69"/>
    </row>
    <row r="66" spans="1:11" s="32" customFormat="1" ht="45" x14ac:dyDescent="0.25">
      <c r="A66" s="55"/>
      <c r="B66" s="55" t="s">
        <v>505</v>
      </c>
      <c r="C66" s="55" t="s">
        <v>75</v>
      </c>
      <c r="D66" s="77" t="s">
        <v>76</v>
      </c>
      <c r="E66" s="381">
        <f>(E61+E62)*261/1000*0.45</f>
        <v>698.82749999999999</v>
      </c>
      <c r="F66" s="63"/>
      <c r="G66" s="62">
        <f>E66</f>
        <v>698.82749999999999</v>
      </c>
      <c r="I66" s="69"/>
      <c r="J66" s="70"/>
      <c r="K66" s="69"/>
    </row>
    <row r="67" spans="1:11" s="32" customFormat="1" ht="12" customHeight="1" x14ac:dyDescent="0.25">
      <c r="A67" s="53" t="s">
        <v>77</v>
      </c>
      <c r="B67" s="54" t="s">
        <v>33</v>
      </c>
      <c r="C67" s="55"/>
      <c r="D67" s="77"/>
      <c r="E67" s="66"/>
      <c r="F67" s="66"/>
      <c r="G67" s="57"/>
      <c r="I67" s="69"/>
      <c r="J67" s="70"/>
      <c r="K67" s="69"/>
    </row>
    <row r="68" spans="1:11" s="433" customFormat="1" ht="39.75" customHeight="1" x14ac:dyDescent="0.25">
      <c r="A68" s="55"/>
      <c r="B68" s="55" t="s">
        <v>507</v>
      </c>
      <c r="C68" s="55" t="s">
        <v>90</v>
      </c>
      <c r="D68" s="55" t="s">
        <v>71</v>
      </c>
      <c r="E68" s="486">
        <f>E61/12031*100</f>
        <v>20.181198570359903</v>
      </c>
      <c r="F68" s="452"/>
      <c r="G68" s="453">
        <f t="shared" ref="G68:G70" si="3">E68</f>
        <v>20.181198570359903</v>
      </c>
      <c r="I68" s="69"/>
      <c r="J68" s="70"/>
      <c r="K68" s="69"/>
    </row>
    <row r="69" spans="1:11" s="433" customFormat="1" ht="39.75" customHeight="1" x14ac:dyDescent="0.25">
      <c r="A69" s="55"/>
      <c r="B69" s="55" t="s">
        <v>508</v>
      </c>
      <c r="C69" s="55" t="s">
        <v>90</v>
      </c>
      <c r="D69" s="55" t="s">
        <v>71</v>
      </c>
      <c r="E69" s="486">
        <f>E62/5693*100</f>
        <v>61.865448796767964</v>
      </c>
      <c r="F69" s="452"/>
      <c r="G69" s="453">
        <f t="shared" si="3"/>
        <v>61.865448796767964</v>
      </c>
      <c r="I69" s="69"/>
      <c r="J69" s="70"/>
      <c r="K69" s="69"/>
    </row>
    <row r="70" spans="1:11" s="433" customFormat="1" ht="54" customHeight="1" x14ac:dyDescent="0.25">
      <c r="A70" s="55"/>
      <c r="B70" s="55" t="s">
        <v>604</v>
      </c>
      <c r="C70" s="55" t="s">
        <v>90</v>
      </c>
      <c r="D70" s="55" t="s">
        <v>74</v>
      </c>
      <c r="E70" s="443">
        <v>100</v>
      </c>
      <c r="F70" s="435"/>
      <c r="G70" s="55">
        <f t="shared" si="3"/>
        <v>100</v>
      </c>
      <c r="I70" s="69"/>
      <c r="J70" s="70"/>
      <c r="K70" s="69"/>
    </row>
    <row r="71" spans="1:11" s="32" customFormat="1" ht="15.75" customHeight="1" x14ac:dyDescent="0.25">
      <c r="A71" s="52">
        <v>2</v>
      </c>
      <c r="B71" s="540" t="s">
        <v>191</v>
      </c>
      <c r="C71" s="541"/>
      <c r="D71" s="541"/>
      <c r="E71" s="541"/>
      <c r="F71" s="541"/>
      <c r="G71" s="542"/>
      <c r="I71" s="69"/>
      <c r="J71" s="70"/>
      <c r="K71" s="69"/>
    </row>
    <row r="72" spans="1:11" s="32" customFormat="1" ht="13.5" customHeight="1" x14ac:dyDescent="0.25">
      <c r="A72" s="75" t="s">
        <v>80</v>
      </c>
      <c r="B72" s="76" t="s">
        <v>56</v>
      </c>
      <c r="C72" s="52"/>
      <c r="D72" s="52"/>
      <c r="E72" s="86"/>
      <c r="F72" s="86"/>
      <c r="G72" s="87"/>
      <c r="I72" s="69"/>
      <c r="J72" s="70"/>
      <c r="K72" s="69"/>
    </row>
    <row r="73" spans="1:11" s="32" customFormat="1" ht="15.75" customHeight="1" x14ac:dyDescent="0.25">
      <c r="A73" s="52"/>
      <c r="B73" s="52" t="s">
        <v>81</v>
      </c>
      <c r="C73" s="52" t="s">
        <v>73</v>
      </c>
      <c r="D73" s="52" t="s">
        <v>124</v>
      </c>
      <c r="E73" s="87"/>
      <c r="F73" s="92">
        <f>F37</f>
        <v>10775590</v>
      </c>
      <c r="G73" s="95">
        <f>F73</f>
        <v>10775590</v>
      </c>
      <c r="I73" s="69"/>
      <c r="J73" s="70"/>
      <c r="K73" s="69"/>
    </row>
    <row r="74" spans="1:11" s="32" customFormat="1" ht="17.25" customHeight="1" x14ac:dyDescent="0.25">
      <c r="A74" s="75" t="s">
        <v>83</v>
      </c>
      <c r="B74" s="76" t="s">
        <v>31</v>
      </c>
      <c r="C74" s="52"/>
      <c r="D74" s="52"/>
      <c r="E74" s="88"/>
      <c r="F74" s="92"/>
      <c r="G74" s="87"/>
      <c r="I74" s="69"/>
      <c r="J74" s="70"/>
      <c r="K74" s="69"/>
    </row>
    <row r="75" spans="1:11" s="32" customFormat="1" ht="25.5" x14ac:dyDescent="0.25">
      <c r="A75" s="52"/>
      <c r="B75" s="52" t="s">
        <v>126</v>
      </c>
      <c r="C75" s="52" t="s">
        <v>57</v>
      </c>
      <c r="D75" s="52" t="s">
        <v>85</v>
      </c>
      <c r="E75" s="87"/>
      <c r="F75" s="532">
        <v>42</v>
      </c>
      <c r="G75" s="91">
        <f>F75</f>
        <v>42</v>
      </c>
      <c r="H75" s="429" t="s">
        <v>492</v>
      </c>
      <c r="I75" s="69"/>
      <c r="J75" s="70"/>
      <c r="K75" s="69"/>
    </row>
    <row r="76" spans="1:11" s="32" customFormat="1" ht="18" customHeight="1" x14ac:dyDescent="0.25">
      <c r="A76" s="75" t="s">
        <v>86</v>
      </c>
      <c r="B76" s="76" t="s">
        <v>32</v>
      </c>
      <c r="C76" s="52"/>
      <c r="D76" s="52"/>
      <c r="E76" s="88"/>
      <c r="F76" s="88"/>
      <c r="G76" s="87"/>
      <c r="I76" s="69"/>
      <c r="J76" s="70"/>
      <c r="K76" s="69"/>
    </row>
    <row r="77" spans="1:11" s="32" customFormat="1" ht="25.5" x14ac:dyDescent="0.25">
      <c r="A77" s="52"/>
      <c r="B77" s="52" t="s">
        <v>128</v>
      </c>
      <c r="C77" s="52" t="s">
        <v>73</v>
      </c>
      <c r="D77" s="52" t="s">
        <v>74</v>
      </c>
      <c r="E77" s="87"/>
      <c r="F77" s="92">
        <f>F73/F75</f>
        <v>256561.66666666666</v>
      </c>
      <c r="G77" s="95">
        <f>F77</f>
        <v>256561.66666666666</v>
      </c>
      <c r="I77" s="69"/>
      <c r="J77" s="70"/>
      <c r="K77" s="69"/>
    </row>
    <row r="78" spans="1:11" s="32" customFormat="1" ht="14.25" customHeight="1" x14ac:dyDescent="0.25">
      <c r="A78" s="75" t="s">
        <v>88</v>
      </c>
      <c r="B78" s="76" t="s">
        <v>33</v>
      </c>
      <c r="C78" s="52"/>
      <c r="D78" s="52"/>
      <c r="E78" s="89"/>
      <c r="F78" s="89"/>
      <c r="G78" s="87"/>
      <c r="I78" s="69"/>
      <c r="J78" s="70"/>
      <c r="K78" s="69"/>
    </row>
    <row r="79" spans="1:11" s="32" customFormat="1" ht="25.5" x14ac:dyDescent="0.25">
      <c r="A79" s="52"/>
      <c r="B79" s="52" t="s">
        <v>130</v>
      </c>
      <c r="C79" s="52" t="s">
        <v>90</v>
      </c>
      <c r="D79" s="52" t="s">
        <v>74</v>
      </c>
      <c r="E79" s="87"/>
      <c r="F79" s="91">
        <v>100</v>
      </c>
      <c r="G79" s="90">
        <f>F79</f>
        <v>100</v>
      </c>
      <c r="I79" s="69"/>
      <c r="J79" s="70"/>
      <c r="K79" s="69"/>
    </row>
    <row r="80" spans="1:11" ht="15.75" x14ac:dyDescent="0.25">
      <c r="A80" s="17"/>
    </row>
    <row r="81" spans="1:7" ht="37.5" customHeight="1" x14ac:dyDescent="0.25">
      <c r="A81" s="558" t="s">
        <v>370</v>
      </c>
      <c r="B81" s="558"/>
      <c r="C81" s="558"/>
      <c r="D81" s="45"/>
      <c r="E81" s="23"/>
      <c r="F81" s="559" t="s">
        <v>386</v>
      </c>
      <c r="G81" s="559"/>
    </row>
    <row r="82" spans="1:7" s="28" customFormat="1" ht="8.25" hidden="1" x14ac:dyDescent="0.15">
      <c r="A82" s="46"/>
      <c r="B82" s="47"/>
      <c r="D82" s="48" t="s">
        <v>34</v>
      </c>
      <c r="F82" s="560" t="s">
        <v>35</v>
      </c>
      <c r="G82" s="560"/>
    </row>
    <row r="83" spans="1:7" ht="15.75" x14ac:dyDescent="0.25">
      <c r="A83" s="557" t="s">
        <v>36</v>
      </c>
      <c r="B83" s="557"/>
      <c r="C83" s="16"/>
      <c r="D83" s="16"/>
    </row>
    <row r="84" spans="1:7" ht="15.75" hidden="1" x14ac:dyDescent="0.25">
      <c r="A84" s="20"/>
      <c r="B84" s="20"/>
      <c r="C84" s="16"/>
      <c r="D84" s="16"/>
    </row>
    <row r="85" spans="1:7" ht="46.5" customHeight="1" x14ac:dyDescent="0.25">
      <c r="A85" s="558" t="s">
        <v>414</v>
      </c>
      <c r="B85" s="558"/>
      <c r="C85" s="558"/>
      <c r="D85" s="22"/>
      <c r="E85" s="23"/>
      <c r="F85" s="559" t="s">
        <v>54</v>
      </c>
      <c r="G85" s="559"/>
    </row>
    <row r="86" spans="1:7" s="28" customFormat="1" ht="8.25" x14ac:dyDescent="0.15">
      <c r="A86" s="49"/>
      <c r="B86" s="47"/>
      <c r="C86" s="47"/>
      <c r="D86" s="48" t="s">
        <v>34</v>
      </c>
      <c r="F86" s="560" t="s">
        <v>35</v>
      </c>
      <c r="G86" s="560"/>
    </row>
    <row r="87" spans="1:7" x14ac:dyDescent="0.25">
      <c r="A87" s="548" t="s">
        <v>37</v>
      </c>
      <c r="B87" s="548"/>
    </row>
    <row r="88" spans="1:7" x14ac:dyDescent="0.25">
      <c r="A88" s="549">
        <v>45747</v>
      </c>
      <c r="B88" s="549"/>
    </row>
    <row r="89" spans="1:7" x14ac:dyDescent="0.25">
      <c r="A89" s="544" t="s">
        <v>38</v>
      </c>
      <c r="B89" s="544"/>
    </row>
  </sheetData>
  <mergeCells count="63">
    <mergeCell ref="O13:P13"/>
    <mergeCell ref="B23:G23"/>
    <mergeCell ref="B24:G24"/>
    <mergeCell ref="K17:L17"/>
    <mergeCell ref="M17:O17"/>
    <mergeCell ref="I15:K15"/>
    <mergeCell ref="L15:M15"/>
    <mergeCell ref="O15:P15"/>
    <mergeCell ref="K16:M16"/>
    <mergeCell ref="N16:O16"/>
    <mergeCell ref="C14:F14"/>
    <mergeCell ref="E16:F16"/>
    <mergeCell ref="D13:E13"/>
    <mergeCell ref="D15:E15"/>
    <mergeCell ref="A19:C19"/>
    <mergeCell ref="B29:G29"/>
    <mergeCell ref="F1:G2"/>
    <mergeCell ref="E4:G4"/>
    <mergeCell ref="E5:G5"/>
    <mergeCell ref="E6:G6"/>
    <mergeCell ref="E7:G7"/>
    <mergeCell ref="A9:G9"/>
    <mergeCell ref="A10:G10"/>
    <mergeCell ref="E17:F17"/>
    <mergeCell ref="A18:G18"/>
    <mergeCell ref="B22:G22"/>
    <mergeCell ref="D19:G19"/>
    <mergeCell ref="C12:F12"/>
    <mergeCell ref="B25:G25"/>
    <mergeCell ref="D26:G26"/>
    <mergeCell ref="L12:M12"/>
    <mergeCell ref="O12:P12"/>
    <mergeCell ref="I13:K13"/>
    <mergeCell ref="L13:M13"/>
    <mergeCell ref="F82:G82"/>
    <mergeCell ref="B50:G50"/>
    <mergeCell ref="A81:C81"/>
    <mergeCell ref="A46:G46"/>
    <mergeCell ref="F81:G81"/>
    <mergeCell ref="A20:G20"/>
    <mergeCell ref="A26:C26"/>
    <mergeCell ref="A27:G27"/>
    <mergeCell ref="A45:D45"/>
    <mergeCell ref="B71:G71"/>
    <mergeCell ref="B31:G31"/>
    <mergeCell ref="B30:G30"/>
    <mergeCell ref="B37:D37"/>
    <mergeCell ref="F86:G86"/>
    <mergeCell ref="A87:B87"/>
    <mergeCell ref="A88:B88"/>
    <mergeCell ref="A32:G32"/>
    <mergeCell ref="B34:D34"/>
    <mergeCell ref="B35:D35"/>
    <mergeCell ref="B36:D36"/>
    <mergeCell ref="A38:D38"/>
    <mergeCell ref="B42:D42"/>
    <mergeCell ref="B43:D43"/>
    <mergeCell ref="B44:D44"/>
    <mergeCell ref="A89:B89"/>
    <mergeCell ref="A83:B83"/>
    <mergeCell ref="A85:C85"/>
    <mergeCell ref="F85:G85"/>
    <mergeCell ref="A40:G40"/>
  </mergeCells>
  <pageMargins left="0.39370078740157483" right="0.39370078740157483" top="0.39370078740157483" bottom="0.39370078740157483" header="0" footer="0"/>
  <pageSetup paperSize="9" fitToHeight="10" orientation="landscape" horizontalDpi="300" verticalDpi="300" r:id="rId1"/>
  <rowBreaks count="2" manualBreakCount="2">
    <brk id="26" max="6" man="1"/>
    <brk id="50"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9"/>
  <sheetViews>
    <sheetView view="pageBreakPreview" zoomScale="110" zoomScaleSheetLayoutView="110" workbookViewId="0">
      <selection activeCell="A18" sqref="A18:G18"/>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9.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424" t="s">
        <v>6</v>
      </c>
      <c r="C13" s="27"/>
      <c r="D13" s="573" t="s">
        <v>3</v>
      </c>
      <c r="E13" s="573"/>
      <c r="F13" s="27"/>
      <c r="G13" s="425"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42.75" customHeight="1" x14ac:dyDescent="0.25">
      <c r="A15" s="24"/>
      <c r="B15" s="421" t="s">
        <v>10</v>
      </c>
      <c r="C15" s="24"/>
      <c r="D15" s="565" t="s">
        <v>9</v>
      </c>
      <c r="E15" s="565"/>
      <c r="F15" s="5"/>
      <c r="G15" s="25" t="s">
        <v>7</v>
      </c>
      <c r="H15" s="6"/>
      <c r="I15" s="566"/>
      <c r="J15" s="566"/>
      <c r="K15" s="566"/>
      <c r="L15" s="566"/>
      <c r="M15" s="566"/>
      <c r="N15" s="7"/>
      <c r="O15" s="575"/>
      <c r="P15" s="575"/>
    </row>
    <row r="16" spans="1:16" ht="62.25" customHeight="1" x14ac:dyDescent="0.25">
      <c r="A16" s="11" t="s">
        <v>11</v>
      </c>
      <c r="B16" s="426" t="s">
        <v>489</v>
      </c>
      <c r="C16" s="426" t="s">
        <v>490</v>
      </c>
      <c r="D16" s="426" t="s">
        <v>199</v>
      </c>
      <c r="E16" s="673" t="s">
        <v>491</v>
      </c>
      <c r="F16" s="673"/>
      <c r="G16" s="426" t="s">
        <v>408</v>
      </c>
      <c r="H16" s="423"/>
      <c r="I16" s="10"/>
      <c r="J16" s="423"/>
      <c r="K16" s="570"/>
      <c r="L16" s="570"/>
      <c r="M16" s="570"/>
      <c r="N16" s="570"/>
      <c r="O16" s="570"/>
      <c r="P16" s="423"/>
    </row>
    <row r="17" spans="1:16" s="35" customFormat="1" ht="24.75" x14ac:dyDescent="0.25">
      <c r="B17" s="424" t="s">
        <v>12</v>
      </c>
      <c r="C17" s="421" t="s">
        <v>13</v>
      </c>
      <c r="D17" s="421" t="s">
        <v>14</v>
      </c>
      <c r="E17" s="565" t="s">
        <v>15</v>
      </c>
      <c r="F17" s="565"/>
      <c r="G17" s="421" t="s">
        <v>16</v>
      </c>
      <c r="H17" s="36"/>
      <c r="I17" s="422"/>
      <c r="J17" s="422"/>
      <c r="K17" s="566"/>
      <c r="L17" s="566"/>
      <c r="M17" s="566"/>
      <c r="N17" s="566"/>
      <c r="O17" s="566"/>
      <c r="P17" s="422"/>
    </row>
    <row r="18" spans="1:16" ht="35.25" customHeight="1" x14ac:dyDescent="0.25">
      <c r="A18" s="550" t="s">
        <v>769</v>
      </c>
      <c r="B18" s="550"/>
      <c r="C18" s="550"/>
      <c r="D18" s="550"/>
      <c r="E18" s="550"/>
      <c r="F18" s="550"/>
      <c r="G18" s="550"/>
    </row>
    <row r="19" spans="1:16" ht="100.5" customHeight="1" x14ac:dyDescent="0.25">
      <c r="A19" s="567" t="s">
        <v>45</v>
      </c>
      <c r="B19" s="567"/>
      <c r="C19" s="567"/>
      <c r="D19" s="631" t="s">
        <v>750</v>
      </c>
      <c r="E19" s="664"/>
      <c r="F19" s="664"/>
      <c r="G19" s="664"/>
    </row>
    <row r="20" spans="1:16" ht="15.75" customHeight="1" x14ac:dyDescent="0.25">
      <c r="A20" s="550" t="s">
        <v>46</v>
      </c>
      <c r="B20" s="550"/>
      <c r="C20" s="550"/>
      <c r="D20" s="550"/>
      <c r="E20" s="550"/>
      <c r="F20" s="550"/>
      <c r="G20" s="550"/>
    </row>
    <row r="21" spans="1:16" x14ac:dyDescent="0.25">
      <c r="A21" s="415" t="s">
        <v>17</v>
      </c>
      <c r="B21" s="543" t="s">
        <v>18</v>
      </c>
      <c r="C21" s="543"/>
      <c r="D21" s="543"/>
      <c r="E21" s="543"/>
      <c r="F21" s="543"/>
      <c r="G21" s="543"/>
    </row>
    <row r="22" spans="1:16" x14ac:dyDescent="0.25">
      <c r="A22" s="415">
        <v>1</v>
      </c>
      <c r="B22" s="665" t="s">
        <v>95</v>
      </c>
      <c r="C22" s="665"/>
      <c r="D22" s="665"/>
      <c r="E22" s="665"/>
      <c r="F22" s="665"/>
      <c r="G22" s="665"/>
    </row>
    <row r="23" spans="1:16" x14ac:dyDescent="0.25">
      <c r="A23" s="415">
        <v>2</v>
      </c>
      <c r="B23" s="665" t="s">
        <v>327</v>
      </c>
      <c r="C23" s="665"/>
      <c r="D23" s="665"/>
      <c r="E23" s="665"/>
      <c r="F23" s="665"/>
      <c r="G23" s="665"/>
    </row>
    <row r="24" spans="1:16" x14ac:dyDescent="0.25">
      <c r="A24" s="415">
        <v>3</v>
      </c>
      <c r="B24" s="666" t="s">
        <v>328</v>
      </c>
      <c r="C24" s="667"/>
      <c r="D24" s="667"/>
      <c r="E24" s="667"/>
      <c r="F24" s="667"/>
      <c r="G24" s="668"/>
    </row>
    <row r="25" spans="1:16" x14ac:dyDescent="0.25">
      <c r="A25" s="415">
        <v>4</v>
      </c>
      <c r="B25" s="665" t="s">
        <v>202</v>
      </c>
      <c r="C25" s="665"/>
      <c r="D25" s="665"/>
      <c r="E25" s="665"/>
      <c r="F25" s="665"/>
      <c r="G25" s="665"/>
    </row>
    <row r="26" spans="1:16" hidden="1" x14ac:dyDescent="0.25">
      <c r="A26" s="71"/>
      <c r="B26" s="71"/>
      <c r="C26" s="71"/>
      <c r="D26" s="72"/>
      <c r="E26" s="72"/>
      <c r="F26" s="72"/>
      <c r="G26" s="72"/>
    </row>
    <row r="27" spans="1:16" ht="41.25" customHeight="1" x14ac:dyDescent="0.25">
      <c r="A27" s="562" t="s">
        <v>50</v>
      </c>
      <c r="B27" s="562"/>
      <c r="C27" s="562"/>
      <c r="D27" s="655" t="s">
        <v>641</v>
      </c>
      <c r="E27" s="655"/>
      <c r="F27" s="655"/>
      <c r="G27" s="655"/>
    </row>
    <row r="28" spans="1:16" ht="15.75" hidden="1" x14ac:dyDescent="0.25">
      <c r="A28" s="420"/>
      <c r="B28" s="420"/>
      <c r="C28" s="420"/>
      <c r="D28" s="15"/>
      <c r="E28" s="15"/>
      <c r="F28" s="15"/>
      <c r="G28" s="15"/>
    </row>
    <row r="29" spans="1:16" ht="15.75" customHeight="1" x14ac:dyDescent="0.25">
      <c r="A29" s="550" t="s">
        <v>49</v>
      </c>
      <c r="B29" s="550"/>
      <c r="C29" s="550"/>
      <c r="D29" s="550"/>
      <c r="E29" s="550"/>
      <c r="F29" s="550"/>
      <c r="G29" s="550"/>
    </row>
    <row r="30" spans="1:16" ht="15.75" hidden="1" customHeight="1" x14ac:dyDescent="0.25">
      <c r="A30" s="416"/>
      <c r="B30" s="416"/>
      <c r="C30" s="416"/>
      <c r="D30" s="416"/>
      <c r="E30" s="416"/>
      <c r="F30" s="416"/>
      <c r="G30" s="416"/>
    </row>
    <row r="31" spans="1:16" ht="15.75" x14ac:dyDescent="0.25">
      <c r="A31" s="417" t="s">
        <v>17</v>
      </c>
      <c r="B31" s="551" t="s">
        <v>19</v>
      </c>
      <c r="C31" s="551"/>
      <c r="D31" s="551"/>
      <c r="E31" s="551"/>
      <c r="F31" s="551"/>
      <c r="G31" s="551"/>
    </row>
    <row r="32" spans="1:16" ht="29.25" customHeight="1" x14ac:dyDescent="0.25">
      <c r="A32" s="417">
        <v>1</v>
      </c>
      <c r="B32" s="599" t="s">
        <v>643</v>
      </c>
      <c r="C32" s="600"/>
      <c r="D32" s="600"/>
      <c r="E32" s="600"/>
      <c r="F32" s="600"/>
      <c r="G32" s="601"/>
    </row>
    <row r="33" spans="1:7" ht="15.75" customHeight="1" x14ac:dyDescent="0.25">
      <c r="A33" s="463">
        <v>2</v>
      </c>
      <c r="B33" s="599" t="s">
        <v>642</v>
      </c>
      <c r="C33" s="600"/>
      <c r="D33" s="600"/>
      <c r="E33" s="600"/>
      <c r="F33" s="600"/>
      <c r="G33" s="601"/>
    </row>
    <row r="34" spans="1:7" ht="15.75" x14ac:dyDescent="0.25">
      <c r="A34" s="564" t="s">
        <v>52</v>
      </c>
      <c r="B34" s="564"/>
      <c r="C34" s="564"/>
      <c r="D34" s="564"/>
      <c r="E34" s="564"/>
      <c r="F34" s="564"/>
      <c r="G34" s="564"/>
    </row>
    <row r="35" spans="1:7" ht="15.75" x14ac:dyDescent="0.25">
      <c r="A35" s="17"/>
      <c r="G35" s="44" t="s">
        <v>21</v>
      </c>
    </row>
    <row r="36" spans="1:7" ht="15.75" x14ac:dyDescent="0.25">
      <c r="A36" s="417" t="s">
        <v>17</v>
      </c>
      <c r="B36" s="551" t="s">
        <v>20</v>
      </c>
      <c r="C36" s="551"/>
      <c r="D36" s="551"/>
      <c r="E36" s="417" t="s">
        <v>22</v>
      </c>
      <c r="F36" s="417" t="s">
        <v>23</v>
      </c>
      <c r="G36" s="417" t="s">
        <v>24</v>
      </c>
    </row>
    <row r="37" spans="1:7" s="28" customFormat="1" ht="8.25" x14ac:dyDescent="0.15">
      <c r="A37" s="418">
        <v>1</v>
      </c>
      <c r="B37" s="555">
        <v>2</v>
      </c>
      <c r="C37" s="555"/>
      <c r="D37" s="555"/>
      <c r="E37" s="418">
        <v>3</v>
      </c>
      <c r="F37" s="418">
        <v>4</v>
      </c>
      <c r="G37" s="418">
        <v>5</v>
      </c>
    </row>
    <row r="38" spans="1:7" s="50" customFormat="1" ht="28.5" customHeight="1" x14ac:dyDescent="0.2">
      <c r="A38" s="415">
        <v>1</v>
      </c>
      <c r="B38" s="672" t="s">
        <v>643</v>
      </c>
      <c r="C38" s="672"/>
      <c r="D38" s="672"/>
      <c r="E38" s="51">
        <v>214</v>
      </c>
      <c r="F38" s="51">
        <v>45908</v>
      </c>
      <c r="G38" s="51">
        <f>E38+F38</f>
        <v>46122</v>
      </c>
    </row>
    <row r="39" spans="1:7" s="50" customFormat="1" ht="12.75" x14ac:dyDescent="0.2">
      <c r="A39" s="456">
        <v>2</v>
      </c>
      <c r="B39" s="598" t="s">
        <v>642</v>
      </c>
      <c r="C39" s="598"/>
      <c r="D39" s="598"/>
      <c r="E39" s="51">
        <v>711580</v>
      </c>
      <c r="F39" s="51">
        <v>2318572</v>
      </c>
      <c r="G39" s="51">
        <f>E39+F39</f>
        <v>3030152</v>
      </c>
    </row>
    <row r="40" spans="1:7" ht="15.75" customHeight="1" x14ac:dyDescent="0.25">
      <c r="A40" s="551" t="s">
        <v>24</v>
      </c>
      <c r="B40" s="551"/>
      <c r="C40" s="551"/>
      <c r="D40" s="551"/>
      <c r="E40" s="74">
        <f>SUM(E38:E39)</f>
        <v>711794</v>
      </c>
      <c r="F40" s="74">
        <f t="shared" ref="F40:G40" si="0">SUM(F38:F39)</f>
        <v>2364480</v>
      </c>
      <c r="G40" s="74">
        <f t="shared" si="0"/>
        <v>3076274</v>
      </c>
    </row>
    <row r="41" spans="1:7" ht="15.75" hidden="1" customHeight="1" x14ac:dyDescent="0.25">
      <c r="A41" s="42"/>
      <c r="B41" s="42"/>
      <c r="C41" s="42"/>
      <c r="D41" s="42"/>
      <c r="E41" s="42"/>
      <c r="F41" s="42"/>
      <c r="G41" s="42"/>
    </row>
    <row r="42" spans="1:7" ht="15.75" customHeight="1" x14ac:dyDescent="0.25">
      <c r="A42" s="550" t="s">
        <v>53</v>
      </c>
      <c r="B42" s="550"/>
      <c r="C42" s="550"/>
      <c r="D42" s="550"/>
      <c r="E42" s="550"/>
      <c r="F42" s="550"/>
      <c r="G42" s="550"/>
    </row>
    <row r="43" spans="1:7" ht="15.75" x14ac:dyDescent="0.25">
      <c r="A43" s="17"/>
      <c r="G43" s="43" t="s">
        <v>25</v>
      </c>
    </row>
    <row r="44" spans="1:7" ht="15.75" x14ac:dyDescent="0.25">
      <c r="A44" s="417" t="s">
        <v>17</v>
      </c>
      <c r="B44" s="581" t="s">
        <v>26</v>
      </c>
      <c r="C44" s="582"/>
      <c r="D44" s="583"/>
      <c r="E44" s="417" t="s">
        <v>22</v>
      </c>
      <c r="F44" s="417" t="s">
        <v>23</v>
      </c>
      <c r="G44" s="417" t="s">
        <v>24</v>
      </c>
    </row>
    <row r="45" spans="1:7" s="28" customFormat="1" ht="8.25" x14ac:dyDescent="0.15">
      <c r="A45" s="418">
        <v>1</v>
      </c>
      <c r="B45" s="552">
        <v>2</v>
      </c>
      <c r="C45" s="553"/>
      <c r="D45" s="554"/>
      <c r="E45" s="418">
        <v>3</v>
      </c>
      <c r="F45" s="418">
        <v>4</v>
      </c>
      <c r="G45" s="418">
        <v>5</v>
      </c>
    </row>
    <row r="46" spans="1:7" x14ac:dyDescent="0.25">
      <c r="A46" s="415">
        <v>1</v>
      </c>
      <c r="B46" s="537"/>
      <c r="C46" s="538"/>
      <c r="D46" s="539"/>
      <c r="E46" s="51"/>
      <c r="F46" s="51"/>
      <c r="G46" s="51">
        <f>E46+F46</f>
        <v>0</v>
      </c>
    </row>
    <row r="47" spans="1:7" ht="15.75" x14ac:dyDescent="0.25">
      <c r="A47" s="581" t="s">
        <v>24</v>
      </c>
      <c r="B47" s="582"/>
      <c r="C47" s="582"/>
      <c r="D47" s="583"/>
      <c r="E47" s="51">
        <f>SUM(E46:E46)</f>
        <v>0</v>
      </c>
      <c r="F47" s="51">
        <f>SUM(F46:F46)</f>
        <v>0</v>
      </c>
      <c r="G47" s="51">
        <f>SUM(G46:G46)</f>
        <v>0</v>
      </c>
    </row>
    <row r="48" spans="1:7" ht="15.75" hidden="1" customHeight="1" x14ac:dyDescent="0.25">
      <c r="A48" s="42"/>
      <c r="B48" s="42"/>
      <c r="C48" s="42"/>
      <c r="D48" s="42"/>
      <c r="E48" s="150"/>
      <c r="F48" s="150"/>
      <c r="G48" s="150"/>
    </row>
    <row r="49" spans="1:11" ht="15.75" customHeight="1" x14ac:dyDescent="0.25">
      <c r="A49" s="550" t="s">
        <v>279</v>
      </c>
      <c r="B49" s="550"/>
      <c r="C49" s="550"/>
      <c r="D49" s="550"/>
      <c r="E49" s="550"/>
      <c r="F49" s="550"/>
      <c r="G49" s="550"/>
    </row>
    <row r="50" spans="1:11" ht="15.75" hidden="1" x14ac:dyDescent="0.25">
      <c r="A50" s="427"/>
      <c r="B50" s="419"/>
      <c r="C50" s="419"/>
      <c r="D50" s="419"/>
      <c r="E50" s="419"/>
      <c r="F50" s="419"/>
      <c r="G50" s="419"/>
    </row>
    <row r="51" spans="1:11" ht="15.75" x14ac:dyDescent="0.25">
      <c r="A51" s="417" t="s">
        <v>17</v>
      </c>
      <c r="B51" s="417" t="s">
        <v>27</v>
      </c>
      <c r="C51" s="417" t="s">
        <v>28</v>
      </c>
      <c r="D51" s="417" t="s">
        <v>29</v>
      </c>
      <c r="E51" s="417" t="s">
        <v>22</v>
      </c>
      <c r="F51" s="417" t="s">
        <v>23</v>
      </c>
      <c r="G51" s="417" t="s">
        <v>24</v>
      </c>
    </row>
    <row r="52" spans="1:11" s="28" customFormat="1" ht="8.25" x14ac:dyDescent="0.15">
      <c r="A52" s="418">
        <v>1</v>
      </c>
      <c r="B52" s="418">
        <v>2</v>
      </c>
      <c r="C52" s="418">
        <v>3</v>
      </c>
      <c r="D52" s="418">
        <v>4</v>
      </c>
      <c r="E52" s="418">
        <v>5</v>
      </c>
      <c r="F52" s="418">
        <v>6</v>
      </c>
      <c r="G52" s="418">
        <v>7</v>
      </c>
    </row>
    <row r="53" spans="1:11" s="428" customFormat="1" ht="22.5" x14ac:dyDescent="0.25">
      <c r="A53" s="96">
        <v>1</v>
      </c>
      <c r="B53" s="656" t="s">
        <v>644</v>
      </c>
      <c r="C53" s="657"/>
      <c r="D53" s="657"/>
      <c r="E53" s="657"/>
      <c r="F53" s="657"/>
      <c r="G53" s="658"/>
      <c r="I53" s="69"/>
      <c r="J53" s="70"/>
      <c r="K53" s="69"/>
    </row>
    <row r="54" spans="1:11" s="428" customFormat="1" ht="14.25" customHeight="1" x14ac:dyDescent="0.25">
      <c r="A54" s="96" t="s">
        <v>55</v>
      </c>
      <c r="B54" s="113" t="s">
        <v>30</v>
      </c>
      <c r="C54" s="97"/>
      <c r="D54" s="97"/>
      <c r="E54" s="97"/>
      <c r="F54" s="97"/>
      <c r="G54" s="97"/>
      <c r="I54" s="69"/>
      <c r="J54" s="70"/>
      <c r="K54" s="69"/>
    </row>
    <row r="55" spans="1:11" s="428" customFormat="1" ht="74.25" x14ac:dyDescent="0.25">
      <c r="A55" s="96"/>
      <c r="B55" s="200" t="s">
        <v>442</v>
      </c>
      <c r="C55" s="97" t="s">
        <v>73</v>
      </c>
      <c r="D55" s="97" t="s">
        <v>280</v>
      </c>
      <c r="E55" s="103">
        <v>214</v>
      </c>
      <c r="F55" s="103">
        <v>45908</v>
      </c>
      <c r="G55" s="103">
        <f t="shared" ref="G55" si="1">E55+F55</f>
        <v>46122</v>
      </c>
      <c r="I55" s="69"/>
      <c r="J55" s="70"/>
      <c r="K55" s="69"/>
    </row>
    <row r="56" spans="1:11" s="428" customFormat="1" ht="12.75" customHeight="1" x14ac:dyDescent="0.25">
      <c r="A56" s="96" t="s">
        <v>68</v>
      </c>
      <c r="B56" s="113" t="s">
        <v>31</v>
      </c>
      <c r="C56" s="97"/>
      <c r="D56" s="97"/>
      <c r="E56" s="101"/>
      <c r="F56" s="101"/>
      <c r="G56" s="97"/>
      <c r="I56" s="69"/>
      <c r="J56" s="70"/>
      <c r="K56" s="69"/>
    </row>
    <row r="57" spans="1:11" s="428" customFormat="1" ht="33.75" x14ac:dyDescent="0.25">
      <c r="A57" s="96"/>
      <c r="B57" s="97" t="s">
        <v>448</v>
      </c>
      <c r="C57" s="200" t="s">
        <v>57</v>
      </c>
      <c r="D57" s="206" t="s">
        <v>112</v>
      </c>
      <c r="E57" s="98">
        <v>3</v>
      </c>
      <c r="F57" s="98"/>
      <c r="G57" s="98">
        <f>E57</f>
        <v>3</v>
      </c>
      <c r="H57" s="148"/>
      <c r="I57" s="69"/>
      <c r="J57" s="70"/>
      <c r="K57" s="69"/>
    </row>
    <row r="58" spans="1:11" s="428" customFormat="1" ht="13.5" customHeight="1" x14ac:dyDescent="0.25">
      <c r="A58" s="96" t="s">
        <v>72</v>
      </c>
      <c r="B58" s="113" t="s">
        <v>143</v>
      </c>
      <c r="C58" s="97"/>
      <c r="D58" s="97"/>
      <c r="E58" s="101"/>
      <c r="F58" s="101"/>
      <c r="G58" s="97"/>
      <c r="I58" s="69"/>
      <c r="J58" s="70"/>
      <c r="K58" s="69"/>
    </row>
    <row r="59" spans="1:11" s="428" customFormat="1" ht="33.75" x14ac:dyDescent="0.2">
      <c r="A59" s="96"/>
      <c r="B59" s="97" t="s">
        <v>449</v>
      </c>
      <c r="C59" s="97" t="s">
        <v>73</v>
      </c>
      <c r="D59" s="97" t="s">
        <v>74</v>
      </c>
      <c r="E59" s="103">
        <f>E55/E57</f>
        <v>71.333333333333329</v>
      </c>
      <c r="F59" s="103">
        <f>F55/E57</f>
        <v>15302.666666666666</v>
      </c>
      <c r="G59" s="103">
        <f>E59+F59</f>
        <v>15374</v>
      </c>
      <c r="I59" s="621"/>
      <c r="J59" s="621"/>
      <c r="K59" s="621"/>
    </row>
    <row r="60" spans="1:11" s="428" customFormat="1" ht="11.25" customHeight="1" x14ac:dyDescent="0.25">
      <c r="A60" s="96" t="s">
        <v>77</v>
      </c>
      <c r="B60" s="113" t="s">
        <v>33</v>
      </c>
      <c r="C60" s="97"/>
      <c r="D60" s="97"/>
      <c r="E60" s="97"/>
      <c r="F60" s="97"/>
      <c r="G60" s="97"/>
      <c r="I60" s="69"/>
      <c r="J60" s="70"/>
      <c r="K60" s="69"/>
    </row>
    <row r="61" spans="1:11" s="428" customFormat="1" ht="33.75" x14ac:dyDescent="0.25">
      <c r="A61" s="96"/>
      <c r="B61" s="97" t="s">
        <v>339</v>
      </c>
      <c r="C61" s="97" t="s">
        <v>90</v>
      </c>
      <c r="D61" s="97" t="s">
        <v>74</v>
      </c>
      <c r="E61" s="97">
        <v>100</v>
      </c>
      <c r="F61" s="97">
        <v>100</v>
      </c>
      <c r="G61" s="97">
        <f>F61</f>
        <v>100</v>
      </c>
      <c r="I61" s="69"/>
      <c r="J61" s="70"/>
      <c r="K61" s="69"/>
    </row>
    <row r="62" spans="1:11" s="473" customFormat="1" ht="22.5" x14ac:dyDescent="0.25">
      <c r="A62" s="96">
        <v>1</v>
      </c>
      <c r="B62" s="656" t="s">
        <v>645</v>
      </c>
      <c r="C62" s="657"/>
      <c r="D62" s="657"/>
      <c r="E62" s="657"/>
      <c r="F62" s="657"/>
      <c r="G62" s="658"/>
      <c r="I62" s="69"/>
      <c r="J62" s="70"/>
      <c r="K62" s="69"/>
    </row>
    <row r="63" spans="1:11" s="473" customFormat="1" ht="14.25" customHeight="1" x14ac:dyDescent="0.25">
      <c r="A63" s="96" t="s">
        <v>55</v>
      </c>
      <c r="B63" s="113" t="s">
        <v>30</v>
      </c>
      <c r="C63" s="97"/>
      <c r="D63" s="97"/>
      <c r="E63" s="97"/>
      <c r="F63" s="97"/>
      <c r="G63" s="97"/>
      <c r="I63" s="69"/>
      <c r="J63" s="70"/>
      <c r="K63" s="69"/>
    </row>
    <row r="64" spans="1:11" s="473" customFormat="1" ht="22.5" x14ac:dyDescent="0.25">
      <c r="A64" s="96"/>
      <c r="B64" s="97" t="s">
        <v>305</v>
      </c>
      <c r="C64" s="97" t="s">
        <v>57</v>
      </c>
      <c r="D64" s="97" t="s">
        <v>280</v>
      </c>
      <c r="E64" s="103">
        <v>711580</v>
      </c>
      <c r="F64" s="103">
        <v>2318572</v>
      </c>
      <c r="G64" s="103">
        <f t="shared" ref="G64" si="2">E64+F64</f>
        <v>3030152</v>
      </c>
      <c r="I64" s="69"/>
      <c r="J64" s="70"/>
      <c r="K64" s="69"/>
    </row>
    <row r="65" spans="1:11" s="473" customFormat="1" ht="12.75" customHeight="1" x14ac:dyDescent="0.25">
      <c r="A65" s="96" t="s">
        <v>68</v>
      </c>
      <c r="B65" s="113" t="s">
        <v>31</v>
      </c>
      <c r="C65" s="97"/>
      <c r="D65" s="97"/>
      <c r="E65" s="101"/>
      <c r="F65" s="101"/>
      <c r="G65" s="97"/>
      <c r="I65" s="69"/>
      <c r="J65" s="70"/>
      <c r="K65" s="69"/>
    </row>
    <row r="66" spans="1:11" s="473" customFormat="1" ht="22.5" x14ac:dyDescent="0.25">
      <c r="A66" s="96"/>
      <c r="B66" s="97" t="s">
        <v>646</v>
      </c>
      <c r="C66" s="97" t="s">
        <v>57</v>
      </c>
      <c r="D66" s="97" t="s">
        <v>280</v>
      </c>
      <c r="E66" s="98">
        <v>4</v>
      </c>
      <c r="F66" s="98"/>
      <c r="G66" s="98">
        <f>E66</f>
        <v>4</v>
      </c>
      <c r="H66" s="148"/>
      <c r="I66" s="69"/>
      <c r="J66" s="70"/>
      <c r="K66" s="69"/>
    </row>
    <row r="67" spans="1:11" s="473" customFormat="1" ht="13.5" customHeight="1" x14ac:dyDescent="0.25">
      <c r="A67" s="96" t="s">
        <v>72</v>
      </c>
      <c r="B67" s="113" t="s">
        <v>143</v>
      </c>
      <c r="C67" s="97"/>
      <c r="D67" s="97"/>
      <c r="E67" s="101"/>
      <c r="F67" s="101"/>
      <c r="G67" s="97"/>
      <c r="I67" s="69"/>
      <c r="J67" s="70"/>
      <c r="K67" s="69"/>
    </row>
    <row r="68" spans="1:11" s="473" customFormat="1" ht="45" x14ac:dyDescent="0.2">
      <c r="A68" s="96"/>
      <c r="B68" s="97" t="s">
        <v>648</v>
      </c>
      <c r="C68" s="97" t="s">
        <v>73</v>
      </c>
      <c r="D68" s="97" t="s">
        <v>74</v>
      </c>
      <c r="E68" s="103">
        <f>E39/E66</f>
        <v>177895</v>
      </c>
      <c r="F68" s="103">
        <f>F39/E66</f>
        <v>579643</v>
      </c>
      <c r="G68" s="103">
        <f>E68+F68</f>
        <v>757538</v>
      </c>
      <c r="I68" s="621"/>
      <c r="J68" s="621"/>
      <c r="K68" s="621"/>
    </row>
    <row r="69" spans="1:11" s="473" customFormat="1" ht="11.25" customHeight="1" x14ac:dyDescent="0.25">
      <c r="A69" s="96" t="s">
        <v>77</v>
      </c>
      <c r="B69" s="113" t="s">
        <v>33</v>
      </c>
      <c r="C69" s="97"/>
      <c r="D69" s="97"/>
      <c r="E69" s="97"/>
      <c r="F69" s="97"/>
      <c r="G69" s="97"/>
      <c r="I69" s="69"/>
      <c r="J69" s="70"/>
      <c r="K69" s="69"/>
    </row>
    <row r="70" spans="1:11" s="473" customFormat="1" ht="45" x14ac:dyDescent="0.25">
      <c r="A70" s="96"/>
      <c r="B70" s="97" t="s">
        <v>647</v>
      </c>
      <c r="C70" s="97" t="s">
        <v>90</v>
      </c>
      <c r="D70" s="97" t="s">
        <v>74</v>
      </c>
      <c r="E70" s="97">
        <v>100</v>
      </c>
      <c r="F70" s="97">
        <v>100</v>
      </c>
      <c r="G70" s="97">
        <f>F70</f>
        <v>100</v>
      </c>
      <c r="I70" s="69"/>
      <c r="J70" s="70"/>
      <c r="K70" s="69"/>
    </row>
    <row r="71" spans="1:11" s="473" customFormat="1" ht="22.5" hidden="1" x14ac:dyDescent="0.25">
      <c r="A71" s="478"/>
      <c r="B71" s="479"/>
      <c r="C71" s="479"/>
      <c r="D71" s="479"/>
      <c r="E71" s="479"/>
      <c r="F71" s="479"/>
      <c r="G71" s="479"/>
      <c r="I71" s="69"/>
      <c r="J71" s="70"/>
      <c r="K71" s="69"/>
    </row>
    <row r="72" spans="1:11" ht="37.5" customHeight="1" x14ac:dyDescent="0.25">
      <c r="A72" s="558" t="s">
        <v>370</v>
      </c>
      <c r="B72" s="558"/>
      <c r="C72" s="558"/>
      <c r="D72" s="45"/>
      <c r="E72" s="23"/>
      <c r="F72" s="559" t="s">
        <v>386</v>
      </c>
      <c r="G72" s="559"/>
    </row>
    <row r="73" spans="1:11" s="28" customFormat="1" ht="8.25" x14ac:dyDescent="0.15">
      <c r="A73" s="46"/>
      <c r="B73" s="47"/>
      <c r="D73" s="48" t="s">
        <v>34</v>
      </c>
      <c r="F73" s="560" t="s">
        <v>35</v>
      </c>
      <c r="G73" s="560"/>
    </row>
    <row r="74" spans="1:11" ht="15.75" x14ac:dyDescent="0.25">
      <c r="A74" s="557" t="s">
        <v>36</v>
      </c>
      <c r="B74" s="557"/>
      <c r="C74" s="427"/>
      <c r="D74" s="427"/>
    </row>
    <row r="75" spans="1:11" s="220" customFormat="1" ht="50.25" customHeight="1" x14ac:dyDescent="0.25">
      <c r="A75" s="558" t="s">
        <v>414</v>
      </c>
      <c r="B75" s="558"/>
      <c r="C75" s="558"/>
      <c r="D75" s="218"/>
      <c r="E75" s="219"/>
      <c r="F75" s="559" t="s">
        <v>54</v>
      </c>
      <c r="G75" s="559"/>
    </row>
    <row r="76" spans="1:11" s="28" customFormat="1" ht="8.25" x14ac:dyDescent="0.15">
      <c r="A76" s="49"/>
      <c r="B76" s="47"/>
      <c r="C76" s="47"/>
      <c r="D76" s="48" t="s">
        <v>34</v>
      </c>
      <c r="F76" s="560" t="s">
        <v>35</v>
      </c>
      <c r="G76" s="560"/>
    </row>
    <row r="77" spans="1:11" x14ac:dyDescent="0.25">
      <c r="A77" s="548" t="s">
        <v>37</v>
      </c>
      <c r="B77" s="548"/>
    </row>
    <row r="78" spans="1:11" x14ac:dyDescent="0.25">
      <c r="A78" s="549">
        <v>45747</v>
      </c>
      <c r="B78" s="549"/>
    </row>
    <row r="79" spans="1:11" x14ac:dyDescent="0.25">
      <c r="A79" s="544" t="s">
        <v>38</v>
      </c>
      <c r="B79" s="544"/>
    </row>
  </sheetData>
  <mergeCells count="66">
    <mergeCell ref="B62:G62"/>
    <mergeCell ref="I68:K68"/>
    <mergeCell ref="B33:G33"/>
    <mergeCell ref="A9:G9"/>
    <mergeCell ref="F1:G2"/>
    <mergeCell ref="E4:G4"/>
    <mergeCell ref="E5:G5"/>
    <mergeCell ref="E6:G6"/>
    <mergeCell ref="E7:G7"/>
    <mergeCell ref="E16:F16"/>
    <mergeCell ref="K16:M16"/>
    <mergeCell ref="E17:F17"/>
    <mergeCell ref="K17:L17"/>
    <mergeCell ref="M17:O17"/>
    <mergeCell ref="A18:G18"/>
    <mergeCell ref="A19:C19"/>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D19:G19"/>
    <mergeCell ref="A34:G34"/>
    <mergeCell ref="A20:G20"/>
    <mergeCell ref="B21:G21"/>
    <mergeCell ref="B22:G22"/>
    <mergeCell ref="B23:G23"/>
    <mergeCell ref="B24:G24"/>
    <mergeCell ref="B25:G25"/>
    <mergeCell ref="A27:C27"/>
    <mergeCell ref="D27:G27"/>
    <mergeCell ref="A29:G29"/>
    <mergeCell ref="B31:G31"/>
    <mergeCell ref="B32:G32"/>
    <mergeCell ref="I59:K59"/>
    <mergeCell ref="B36:D36"/>
    <mergeCell ref="B37:D37"/>
    <mergeCell ref="B38:D38"/>
    <mergeCell ref="A40:D40"/>
    <mergeCell ref="A42:G42"/>
    <mergeCell ref="B44:D44"/>
    <mergeCell ref="B45:D45"/>
    <mergeCell ref="B46:D46"/>
    <mergeCell ref="A47:D47"/>
    <mergeCell ref="A49:G49"/>
    <mergeCell ref="B53:G53"/>
    <mergeCell ref="B39:D39"/>
    <mergeCell ref="F76:G76"/>
    <mergeCell ref="A77:B77"/>
    <mergeCell ref="A78:B78"/>
    <mergeCell ref="A79:B79"/>
    <mergeCell ref="A72:C72"/>
    <mergeCell ref="F72:G72"/>
    <mergeCell ref="F73:G73"/>
    <mergeCell ref="A74:B74"/>
    <mergeCell ref="A75:C75"/>
    <mergeCell ref="F75:G75"/>
  </mergeCells>
  <pageMargins left="0.39370078740157483" right="0.39370078740157483" top="0.39370078740157483" bottom="0.39370078740157483" header="0" footer="0"/>
  <pageSetup paperSize="9" scale="95" orientation="landscape" horizontalDpi="300" verticalDpi="300" r:id="rId1"/>
  <rowBreaks count="1" manualBreakCount="1">
    <brk id="19"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view="pageBreakPreview" zoomScale="120" zoomScaleSheetLayoutView="120" workbookViewId="0">
      <selection activeCell="D16" sqref="D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753</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391" t="s">
        <v>6</v>
      </c>
      <c r="C13" s="27"/>
      <c r="D13" s="573" t="s">
        <v>3</v>
      </c>
      <c r="E13" s="573"/>
      <c r="F13" s="27"/>
      <c r="G13" s="392"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41.25" customHeight="1" x14ac:dyDescent="0.25">
      <c r="A15" s="24"/>
      <c r="B15" s="393" t="s">
        <v>10</v>
      </c>
      <c r="C15" s="24"/>
      <c r="D15" s="565" t="s">
        <v>9</v>
      </c>
      <c r="E15" s="565"/>
      <c r="F15" s="5"/>
      <c r="G15" s="25" t="s">
        <v>7</v>
      </c>
      <c r="H15" s="6"/>
      <c r="I15" s="566"/>
      <c r="J15" s="566"/>
      <c r="K15" s="566"/>
      <c r="L15" s="566"/>
      <c r="M15" s="566"/>
      <c r="N15" s="7"/>
      <c r="O15" s="575"/>
      <c r="P15" s="575"/>
    </row>
    <row r="16" spans="1:16" ht="72.75" customHeight="1" x14ac:dyDescent="0.25">
      <c r="A16" s="11" t="s">
        <v>11</v>
      </c>
      <c r="B16" s="406" t="s">
        <v>480</v>
      </c>
      <c r="C16" s="406" t="s">
        <v>481</v>
      </c>
      <c r="D16" s="400" t="s">
        <v>199</v>
      </c>
      <c r="E16" s="662" t="s">
        <v>482</v>
      </c>
      <c r="F16" s="663"/>
      <c r="G16" s="400" t="s">
        <v>408</v>
      </c>
      <c r="H16" s="390"/>
      <c r="I16" s="10"/>
      <c r="J16" s="390"/>
      <c r="K16" s="570"/>
      <c r="L16" s="570"/>
      <c r="M16" s="570"/>
      <c r="N16" s="570"/>
      <c r="O16" s="570"/>
      <c r="P16" s="390"/>
    </row>
    <row r="17" spans="1:16" s="35" customFormat="1" ht="24.75" x14ac:dyDescent="0.25">
      <c r="B17" s="391" t="s">
        <v>12</v>
      </c>
      <c r="C17" s="393" t="s">
        <v>13</v>
      </c>
      <c r="D17" s="393" t="s">
        <v>14</v>
      </c>
      <c r="E17" s="565" t="s">
        <v>15</v>
      </c>
      <c r="F17" s="565"/>
      <c r="G17" s="393" t="s">
        <v>16</v>
      </c>
      <c r="H17" s="36"/>
      <c r="I17" s="394"/>
      <c r="J17" s="394"/>
      <c r="K17" s="566"/>
      <c r="L17" s="566"/>
      <c r="M17" s="566"/>
      <c r="N17" s="566"/>
      <c r="O17" s="566"/>
      <c r="P17" s="394"/>
    </row>
    <row r="18" spans="1:16" ht="35.25" customHeight="1" x14ac:dyDescent="0.25">
      <c r="A18" s="550" t="s">
        <v>756</v>
      </c>
      <c r="B18" s="550"/>
      <c r="C18" s="550"/>
      <c r="D18" s="550"/>
      <c r="E18" s="550"/>
      <c r="F18" s="550"/>
      <c r="G18" s="550"/>
    </row>
    <row r="19" spans="1:16" ht="98.25" customHeight="1" x14ac:dyDescent="0.25">
      <c r="A19" s="567" t="s">
        <v>45</v>
      </c>
      <c r="B19" s="567"/>
      <c r="C19" s="567"/>
      <c r="D19" s="631" t="s">
        <v>750</v>
      </c>
      <c r="E19" s="664"/>
      <c r="F19" s="664"/>
      <c r="G19" s="664"/>
    </row>
    <row r="20" spans="1:16" ht="15.75" customHeight="1" x14ac:dyDescent="0.25">
      <c r="A20" s="550" t="s">
        <v>46</v>
      </c>
      <c r="B20" s="550"/>
      <c r="C20" s="550"/>
      <c r="D20" s="550"/>
      <c r="E20" s="550"/>
      <c r="F20" s="550"/>
      <c r="G20" s="550"/>
    </row>
    <row r="21" spans="1:16" x14ac:dyDescent="0.25">
      <c r="A21" s="396" t="s">
        <v>17</v>
      </c>
      <c r="B21" s="543" t="s">
        <v>18</v>
      </c>
      <c r="C21" s="543"/>
      <c r="D21" s="543"/>
      <c r="E21" s="543"/>
      <c r="F21" s="543"/>
      <c r="G21" s="543"/>
    </row>
    <row r="22" spans="1:16" x14ac:dyDescent="0.25">
      <c r="A22" s="396">
        <v>1</v>
      </c>
      <c r="B22" s="665" t="s">
        <v>95</v>
      </c>
      <c r="C22" s="665"/>
      <c r="D22" s="665"/>
      <c r="E22" s="665"/>
      <c r="F22" s="665"/>
      <c r="G22" s="665"/>
    </row>
    <row r="23" spans="1:16" x14ac:dyDescent="0.25">
      <c r="A23" s="396">
        <v>2</v>
      </c>
      <c r="B23" s="665" t="s">
        <v>327</v>
      </c>
      <c r="C23" s="665"/>
      <c r="D23" s="665"/>
      <c r="E23" s="665"/>
      <c r="F23" s="665"/>
      <c r="G23" s="665"/>
    </row>
    <row r="24" spans="1:16" x14ac:dyDescent="0.25">
      <c r="A24" s="396">
        <v>3</v>
      </c>
      <c r="B24" s="666" t="s">
        <v>328</v>
      </c>
      <c r="C24" s="667"/>
      <c r="D24" s="667"/>
      <c r="E24" s="667"/>
      <c r="F24" s="667"/>
      <c r="G24" s="668"/>
    </row>
    <row r="25" spans="1:16" x14ac:dyDescent="0.25">
      <c r="A25" s="396">
        <v>4</v>
      </c>
      <c r="B25" s="665" t="s">
        <v>202</v>
      </c>
      <c r="C25" s="665"/>
      <c r="D25" s="665"/>
      <c r="E25" s="665"/>
      <c r="F25" s="665"/>
      <c r="G25" s="665"/>
    </row>
    <row r="26" spans="1:16" x14ac:dyDescent="0.25">
      <c r="A26" s="71"/>
      <c r="B26" s="71"/>
      <c r="C26" s="71"/>
      <c r="D26" s="72"/>
      <c r="E26" s="72"/>
      <c r="F26" s="72"/>
      <c r="G26" s="72"/>
    </row>
    <row r="27" spans="1:16" ht="38.25" customHeight="1" x14ac:dyDescent="0.25">
      <c r="A27" s="562" t="s">
        <v>50</v>
      </c>
      <c r="B27" s="562"/>
      <c r="C27" s="562"/>
      <c r="D27" s="675" t="s">
        <v>592</v>
      </c>
      <c r="E27" s="675"/>
      <c r="F27" s="675"/>
      <c r="G27" s="675"/>
    </row>
    <row r="28" spans="1:16" ht="15.75" x14ac:dyDescent="0.25">
      <c r="A28" s="397"/>
      <c r="B28" s="397"/>
      <c r="C28" s="397"/>
      <c r="D28" s="15"/>
      <c r="E28" s="15"/>
      <c r="F28" s="15"/>
      <c r="G28" s="15"/>
    </row>
    <row r="29" spans="1:16" ht="15.75" customHeight="1" x14ac:dyDescent="0.25">
      <c r="A29" s="550" t="s">
        <v>49</v>
      </c>
      <c r="B29" s="550"/>
      <c r="C29" s="550"/>
      <c r="D29" s="550"/>
      <c r="E29" s="550"/>
      <c r="F29" s="550"/>
      <c r="G29" s="550"/>
    </row>
    <row r="30" spans="1:16" ht="15.75" hidden="1" customHeight="1" x14ac:dyDescent="0.25">
      <c r="A30" s="395"/>
      <c r="B30" s="395"/>
      <c r="C30" s="395"/>
      <c r="D30" s="395"/>
      <c r="E30" s="395"/>
      <c r="F30" s="395"/>
      <c r="G30" s="395"/>
    </row>
    <row r="31" spans="1:16" s="50" customFormat="1" ht="12.75" x14ac:dyDescent="0.2">
      <c r="A31" s="396" t="s">
        <v>17</v>
      </c>
      <c r="B31" s="543" t="s">
        <v>19</v>
      </c>
      <c r="C31" s="543"/>
      <c r="D31" s="543"/>
      <c r="E31" s="543"/>
      <c r="F31" s="543"/>
      <c r="G31" s="543"/>
    </row>
    <row r="32" spans="1:16" s="125" customFormat="1" ht="33" customHeight="1" x14ac:dyDescent="0.2">
      <c r="A32" s="402">
        <v>1</v>
      </c>
      <c r="B32" s="672" t="s">
        <v>649</v>
      </c>
      <c r="C32" s="672"/>
      <c r="D32" s="672"/>
      <c r="E32" s="672"/>
      <c r="F32" s="672"/>
      <c r="G32" s="672"/>
    </row>
    <row r="33" spans="1:7" ht="26.25" customHeight="1" x14ac:dyDescent="0.25">
      <c r="A33" s="472">
        <v>2</v>
      </c>
      <c r="B33" s="672" t="s">
        <v>650</v>
      </c>
      <c r="C33" s="672"/>
      <c r="D33" s="672"/>
      <c r="E33" s="672"/>
      <c r="F33" s="672"/>
      <c r="G33" s="672"/>
    </row>
    <row r="34" spans="1:7" ht="15.75" x14ac:dyDescent="0.25">
      <c r="A34" s="564" t="s">
        <v>52</v>
      </c>
      <c r="B34" s="564"/>
      <c r="C34" s="564"/>
      <c r="D34" s="564"/>
      <c r="E34" s="564"/>
      <c r="F34" s="564"/>
      <c r="G34" s="564"/>
    </row>
    <row r="35" spans="1:7" ht="15.75" x14ac:dyDescent="0.25">
      <c r="A35" s="17"/>
      <c r="G35" s="44" t="s">
        <v>21</v>
      </c>
    </row>
    <row r="36" spans="1:7" s="50" customFormat="1" ht="12.75" x14ac:dyDescent="0.2">
      <c r="A36" s="396" t="s">
        <v>17</v>
      </c>
      <c r="B36" s="543" t="s">
        <v>20</v>
      </c>
      <c r="C36" s="543"/>
      <c r="D36" s="543"/>
      <c r="E36" s="396" t="s">
        <v>22</v>
      </c>
      <c r="F36" s="396" t="s">
        <v>23</v>
      </c>
      <c r="G36" s="396" t="s">
        <v>24</v>
      </c>
    </row>
    <row r="37" spans="1:7" s="28" customFormat="1" ht="8.25" x14ac:dyDescent="0.15">
      <c r="A37" s="405">
        <v>1</v>
      </c>
      <c r="B37" s="555">
        <v>2</v>
      </c>
      <c r="C37" s="555"/>
      <c r="D37" s="555"/>
      <c r="E37" s="405">
        <v>3</v>
      </c>
      <c r="F37" s="405">
        <v>4</v>
      </c>
      <c r="G37" s="405">
        <v>5</v>
      </c>
    </row>
    <row r="38" spans="1:7" s="50" customFormat="1" ht="55.5" customHeight="1" x14ac:dyDescent="0.2">
      <c r="A38" s="396">
        <v>1</v>
      </c>
      <c r="B38" s="674" t="s">
        <v>649</v>
      </c>
      <c r="C38" s="674"/>
      <c r="D38" s="674"/>
      <c r="E38" s="51">
        <v>0</v>
      </c>
      <c r="F38" s="51">
        <v>107617.55</v>
      </c>
      <c r="G38" s="51">
        <f>E38+F38</f>
        <v>107617.55</v>
      </c>
    </row>
    <row r="39" spans="1:7" s="50" customFormat="1" ht="45" customHeight="1" x14ac:dyDescent="0.2">
      <c r="A39" s="464">
        <v>2</v>
      </c>
      <c r="B39" s="674" t="s">
        <v>650</v>
      </c>
      <c r="C39" s="674"/>
      <c r="D39" s="674"/>
      <c r="E39" s="51">
        <v>0</v>
      </c>
      <c r="F39" s="51">
        <v>7070353.6200000001</v>
      </c>
      <c r="G39" s="51">
        <f>E39+F39</f>
        <v>7070353.6200000001</v>
      </c>
    </row>
    <row r="40" spans="1:7" s="50" customFormat="1" ht="15.75" customHeight="1" x14ac:dyDescent="0.2">
      <c r="A40" s="543" t="s">
        <v>24</v>
      </c>
      <c r="B40" s="543"/>
      <c r="C40" s="543"/>
      <c r="D40" s="543"/>
      <c r="E40" s="51">
        <f>SUM(E38:E39)</f>
        <v>0</v>
      </c>
      <c r="F40" s="51">
        <f t="shared" ref="F40:G40" si="0">SUM(F38:F39)</f>
        <v>7177971.1699999999</v>
      </c>
      <c r="G40" s="51">
        <f t="shared" si="0"/>
        <v>7177971.1699999999</v>
      </c>
    </row>
    <row r="41" spans="1:7" ht="15.75" customHeight="1" x14ac:dyDescent="0.25">
      <c r="A41" s="42"/>
      <c r="B41" s="42"/>
      <c r="C41" s="42"/>
      <c r="D41" s="42"/>
      <c r="E41" s="42"/>
      <c r="F41" s="42"/>
      <c r="G41" s="42"/>
    </row>
    <row r="42" spans="1:7" ht="15.75" customHeight="1" x14ac:dyDescent="0.25">
      <c r="A42" s="550" t="s">
        <v>53</v>
      </c>
      <c r="B42" s="550"/>
      <c r="C42" s="550"/>
      <c r="D42" s="550"/>
      <c r="E42" s="550"/>
      <c r="F42" s="550"/>
      <c r="G42" s="550"/>
    </row>
    <row r="43" spans="1:7" ht="15.75" x14ac:dyDescent="0.25">
      <c r="A43" s="17"/>
      <c r="G43" s="43" t="s">
        <v>25</v>
      </c>
    </row>
    <row r="44" spans="1:7" s="195" customFormat="1" ht="11.25" x14ac:dyDescent="0.2">
      <c r="A44" s="403" t="s">
        <v>17</v>
      </c>
      <c r="B44" s="595" t="s">
        <v>26</v>
      </c>
      <c r="C44" s="596"/>
      <c r="D44" s="597"/>
      <c r="E44" s="403" t="s">
        <v>22</v>
      </c>
      <c r="F44" s="403" t="s">
        <v>23</v>
      </c>
      <c r="G44" s="403" t="s">
        <v>24</v>
      </c>
    </row>
    <row r="45" spans="1:7" s="28" customFormat="1" ht="8.25" x14ac:dyDescent="0.15">
      <c r="A45" s="405">
        <v>1</v>
      </c>
      <c r="B45" s="552">
        <v>2</v>
      </c>
      <c r="C45" s="553"/>
      <c r="D45" s="554"/>
      <c r="E45" s="405">
        <v>3</v>
      </c>
      <c r="F45" s="405">
        <v>4</v>
      </c>
      <c r="G45" s="405">
        <v>5</v>
      </c>
    </row>
    <row r="46" spans="1:7" s="195" customFormat="1" ht="11.25" x14ac:dyDescent="0.2">
      <c r="A46" s="403">
        <v>1</v>
      </c>
      <c r="B46" s="595"/>
      <c r="C46" s="596"/>
      <c r="D46" s="597"/>
      <c r="E46" s="222"/>
      <c r="F46" s="222"/>
      <c r="G46" s="222">
        <f>E46+F46</f>
        <v>0</v>
      </c>
    </row>
    <row r="47" spans="1:7" s="195" customFormat="1" ht="11.25" x14ac:dyDescent="0.2">
      <c r="A47" s="595" t="s">
        <v>24</v>
      </c>
      <c r="B47" s="596"/>
      <c r="C47" s="596"/>
      <c r="D47" s="597"/>
      <c r="E47" s="222">
        <f>SUM(E46:E46)</f>
        <v>0</v>
      </c>
      <c r="F47" s="222">
        <f>SUM(F46:F46)</f>
        <v>0</v>
      </c>
      <c r="G47" s="222">
        <f>SUM(G46:G46)</f>
        <v>0</v>
      </c>
    </row>
    <row r="48" spans="1:7" ht="15.75" customHeight="1" x14ac:dyDescent="0.25">
      <c r="A48" s="42"/>
      <c r="B48" s="42"/>
      <c r="C48" s="42"/>
      <c r="D48" s="42"/>
      <c r="E48" s="150"/>
      <c r="F48" s="150"/>
      <c r="G48" s="150"/>
    </row>
    <row r="49" spans="1:11" ht="15.75" customHeight="1" x14ac:dyDescent="0.25">
      <c r="A49" s="550" t="s">
        <v>279</v>
      </c>
      <c r="B49" s="550"/>
      <c r="C49" s="550"/>
      <c r="D49" s="550"/>
      <c r="E49" s="550"/>
      <c r="F49" s="550"/>
      <c r="G49" s="550"/>
    </row>
    <row r="50" spans="1:11" ht="15.75" hidden="1" x14ac:dyDescent="0.25">
      <c r="A50" s="401"/>
      <c r="B50" s="398"/>
      <c r="C50" s="398"/>
      <c r="D50" s="398"/>
      <c r="E50" s="398"/>
      <c r="F50" s="398"/>
      <c r="G50" s="398"/>
    </row>
    <row r="51" spans="1:11" s="50" customFormat="1" ht="12.75" x14ac:dyDescent="0.2">
      <c r="A51" s="396" t="s">
        <v>17</v>
      </c>
      <c r="B51" s="396" t="s">
        <v>27</v>
      </c>
      <c r="C51" s="396" t="s">
        <v>28</v>
      </c>
      <c r="D51" s="396" t="s">
        <v>29</v>
      </c>
      <c r="E51" s="396" t="s">
        <v>22</v>
      </c>
      <c r="F51" s="396" t="s">
        <v>23</v>
      </c>
      <c r="G51" s="396" t="s">
        <v>24</v>
      </c>
    </row>
    <row r="52" spans="1:11" s="28" customFormat="1" ht="8.25" x14ac:dyDescent="0.15">
      <c r="A52" s="399">
        <v>1</v>
      </c>
      <c r="B52" s="399">
        <v>2</v>
      </c>
      <c r="C52" s="399">
        <v>3</v>
      </c>
      <c r="D52" s="399">
        <v>4</v>
      </c>
      <c r="E52" s="399">
        <v>5</v>
      </c>
      <c r="F52" s="399">
        <v>6</v>
      </c>
      <c r="G52" s="399">
        <v>7</v>
      </c>
    </row>
    <row r="53" spans="1:11" s="404" customFormat="1" ht="38.25" customHeight="1" x14ac:dyDescent="0.25">
      <c r="A53" s="96">
        <v>1</v>
      </c>
      <c r="B53" s="656" t="s">
        <v>651</v>
      </c>
      <c r="C53" s="657"/>
      <c r="D53" s="657"/>
      <c r="E53" s="657"/>
      <c r="F53" s="657"/>
      <c r="G53" s="658"/>
      <c r="I53" s="69"/>
      <c r="J53" s="70"/>
      <c r="K53" s="69"/>
    </row>
    <row r="54" spans="1:11" s="404" customFormat="1" ht="10.5" customHeight="1" x14ac:dyDescent="0.25">
      <c r="A54" s="96" t="s">
        <v>55</v>
      </c>
      <c r="B54" s="513" t="s">
        <v>30</v>
      </c>
      <c r="C54" s="97"/>
      <c r="D54" s="97"/>
      <c r="E54" s="97"/>
      <c r="F54" s="97"/>
      <c r="G54" s="97"/>
      <c r="I54" s="69"/>
      <c r="J54" s="70"/>
      <c r="K54" s="69"/>
    </row>
    <row r="55" spans="1:11" s="211" customFormat="1" ht="66" customHeight="1" x14ac:dyDescent="0.25">
      <c r="A55" s="512"/>
      <c r="B55" s="514" t="s">
        <v>757</v>
      </c>
      <c r="C55" s="200" t="s">
        <v>73</v>
      </c>
      <c r="D55" s="200" t="s">
        <v>280</v>
      </c>
      <c r="E55" s="212"/>
      <c r="F55" s="212">
        <f>F38</f>
        <v>107617.55</v>
      </c>
      <c r="G55" s="212">
        <f>E55+F55</f>
        <v>107617.55</v>
      </c>
      <c r="I55" s="209"/>
      <c r="J55" s="210"/>
      <c r="K55" s="209"/>
    </row>
    <row r="56" spans="1:11" s="404" customFormat="1" ht="12.75" customHeight="1" x14ac:dyDescent="0.25">
      <c r="A56" s="96" t="s">
        <v>68</v>
      </c>
      <c r="B56" s="113" t="s">
        <v>31</v>
      </c>
      <c r="C56" s="97"/>
      <c r="D56" s="97"/>
      <c r="E56" s="101"/>
      <c r="F56" s="101"/>
      <c r="G56" s="97"/>
      <c r="I56" s="69"/>
      <c r="J56" s="70"/>
      <c r="K56" s="69"/>
    </row>
    <row r="57" spans="1:11" s="211" customFormat="1" ht="21" x14ac:dyDescent="0.25">
      <c r="A57" s="205"/>
      <c r="B57" s="204" t="s">
        <v>759</v>
      </c>
      <c r="C57" s="200" t="s">
        <v>57</v>
      </c>
      <c r="D57" s="206" t="s">
        <v>112</v>
      </c>
      <c r="E57" s="207"/>
      <c r="F57" s="207">
        <v>3</v>
      </c>
      <c r="G57" s="207">
        <f>F57</f>
        <v>3</v>
      </c>
      <c r="H57" s="208"/>
      <c r="I57" s="209"/>
      <c r="J57" s="210"/>
      <c r="K57" s="209"/>
    </row>
    <row r="58" spans="1:11" s="404" customFormat="1" ht="13.5" customHeight="1" x14ac:dyDescent="0.25">
      <c r="A58" s="96" t="s">
        <v>72</v>
      </c>
      <c r="B58" s="113" t="s">
        <v>143</v>
      </c>
      <c r="C58" s="97"/>
      <c r="D58" s="97"/>
      <c r="E58" s="101"/>
      <c r="F58" s="101"/>
      <c r="G58" s="97"/>
      <c r="I58" s="69"/>
      <c r="J58" s="70"/>
      <c r="K58" s="69"/>
    </row>
    <row r="59" spans="1:11" s="211" customFormat="1" ht="31.5" x14ac:dyDescent="0.2">
      <c r="A59" s="205"/>
      <c r="B59" s="204" t="s">
        <v>758</v>
      </c>
      <c r="C59" s="200" t="s">
        <v>73</v>
      </c>
      <c r="D59" s="200" t="s">
        <v>74</v>
      </c>
      <c r="E59" s="212"/>
      <c r="F59" s="212">
        <f>F55/F57</f>
        <v>35872.51666666667</v>
      </c>
      <c r="G59" s="212">
        <f>F59</f>
        <v>35872.51666666667</v>
      </c>
      <c r="I59" s="676"/>
      <c r="J59" s="676"/>
      <c r="K59" s="676"/>
    </row>
    <row r="60" spans="1:11" s="404" customFormat="1" ht="12" customHeight="1" x14ac:dyDescent="0.25">
      <c r="A60" s="96" t="s">
        <v>77</v>
      </c>
      <c r="B60" s="113" t="s">
        <v>33</v>
      </c>
      <c r="C60" s="97"/>
      <c r="D60" s="97"/>
      <c r="E60" s="97"/>
      <c r="F60" s="97"/>
      <c r="G60" s="97"/>
      <c r="I60" s="69"/>
      <c r="J60" s="70"/>
      <c r="K60" s="69"/>
    </row>
    <row r="61" spans="1:11" s="211" customFormat="1" ht="13.5" customHeight="1" x14ac:dyDescent="0.25">
      <c r="A61" s="205"/>
      <c r="B61" s="200" t="s">
        <v>343</v>
      </c>
      <c r="C61" s="200" t="s">
        <v>90</v>
      </c>
      <c r="D61" s="200" t="s">
        <v>74</v>
      </c>
      <c r="E61" s="200"/>
      <c r="F61" s="200">
        <v>100</v>
      </c>
      <c r="G61" s="200">
        <f>F61</f>
        <v>100</v>
      </c>
      <c r="I61" s="209"/>
      <c r="J61" s="210"/>
      <c r="K61" s="209"/>
    </row>
    <row r="62" spans="1:11" s="473" customFormat="1" ht="30.75" customHeight="1" x14ac:dyDescent="0.25">
      <c r="A62" s="96">
        <v>1</v>
      </c>
      <c r="B62" s="656" t="s">
        <v>652</v>
      </c>
      <c r="C62" s="657"/>
      <c r="D62" s="657"/>
      <c r="E62" s="657"/>
      <c r="F62" s="657"/>
      <c r="G62" s="658"/>
      <c r="I62" s="69"/>
      <c r="J62" s="70"/>
      <c r="K62" s="69"/>
    </row>
    <row r="63" spans="1:11" s="473" customFormat="1" ht="14.25" customHeight="1" x14ac:dyDescent="0.25">
      <c r="A63" s="96" t="s">
        <v>55</v>
      </c>
      <c r="B63" s="113" t="s">
        <v>30</v>
      </c>
      <c r="C63" s="97"/>
      <c r="D63" s="97"/>
      <c r="E63" s="97"/>
      <c r="F63" s="97"/>
      <c r="G63" s="97"/>
      <c r="I63" s="69"/>
      <c r="J63" s="70"/>
      <c r="K63" s="69"/>
    </row>
    <row r="64" spans="1:11" s="473" customFormat="1" ht="22.5" x14ac:dyDescent="0.25">
      <c r="A64" s="96"/>
      <c r="B64" s="97" t="s">
        <v>305</v>
      </c>
      <c r="C64" s="97" t="s">
        <v>57</v>
      </c>
      <c r="D64" s="97" t="s">
        <v>280</v>
      </c>
      <c r="E64" s="103"/>
      <c r="F64" s="103">
        <f>F39</f>
        <v>7070353.6200000001</v>
      </c>
      <c r="G64" s="103">
        <f t="shared" ref="G64" si="1">E64+F64</f>
        <v>7070353.6200000001</v>
      </c>
      <c r="I64" s="69"/>
      <c r="J64" s="70"/>
      <c r="K64" s="69"/>
    </row>
    <row r="65" spans="1:11" s="473" customFormat="1" ht="12.75" customHeight="1" x14ac:dyDescent="0.25">
      <c r="A65" s="96" t="s">
        <v>68</v>
      </c>
      <c r="B65" s="113" t="s">
        <v>31</v>
      </c>
      <c r="C65" s="97"/>
      <c r="D65" s="97"/>
      <c r="E65" s="101"/>
      <c r="F65" s="101"/>
      <c r="G65" s="97"/>
      <c r="I65" s="69"/>
      <c r="J65" s="70"/>
      <c r="K65" s="69"/>
    </row>
    <row r="66" spans="1:11" s="473" customFormat="1" ht="22.5" x14ac:dyDescent="0.25">
      <c r="A66" s="96"/>
      <c r="B66" s="97" t="s">
        <v>646</v>
      </c>
      <c r="C66" s="97" t="s">
        <v>57</v>
      </c>
      <c r="D66" s="97" t="s">
        <v>280</v>
      </c>
      <c r="E66" s="98"/>
      <c r="F66" s="98">
        <v>4</v>
      </c>
      <c r="G66" s="98">
        <f>E66</f>
        <v>0</v>
      </c>
      <c r="H66" s="148"/>
      <c r="I66" s="69"/>
      <c r="J66" s="70"/>
      <c r="K66" s="69"/>
    </row>
    <row r="67" spans="1:11" s="473" customFormat="1" ht="13.5" customHeight="1" x14ac:dyDescent="0.25">
      <c r="A67" s="96" t="s">
        <v>72</v>
      </c>
      <c r="B67" s="113" t="s">
        <v>143</v>
      </c>
      <c r="C67" s="97"/>
      <c r="D67" s="97"/>
      <c r="E67" s="101"/>
      <c r="F67" s="101"/>
      <c r="G67" s="97"/>
      <c r="I67" s="69"/>
      <c r="J67" s="70"/>
      <c r="K67" s="69"/>
    </row>
    <row r="68" spans="1:11" s="473" customFormat="1" ht="45" x14ac:dyDescent="0.2">
      <c r="A68" s="96"/>
      <c r="B68" s="97" t="s">
        <v>648</v>
      </c>
      <c r="C68" s="97" t="s">
        <v>73</v>
      </c>
      <c r="D68" s="97" t="s">
        <v>74</v>
      </c>
      <c r="E68" s="103"/>
      <c r="F68" s="103">
        <f>F64/F66</f>
        <v>1767588.405</v>
      </c>
      <c r="G68" s="103">
        <f>E68+F68</f>
        <v>1767588.405</v>
      </c>
      <c r="I68" s="621"/>
      <c r="J68" s="621"/>
      <c r="K68" s="621"/>
    </row>
    <row r="69" spans="1:11" s="473" customFormat="1" ht="11.25" customHeight="1" x14ac:dyDescent="0.25">
      <c r="A69" s="96" t="s">
        <v>77</v>
      </c>
      <c r="B69" s="113" t="s">
        <v>33</v>
      </c>
      <c r="C69" s="97"/>
      <c r="D69" s="97"/>
      <c r="E69" s="97"/>
      <c r="F69" s="97"/>
      <c r="G69" s="97"/>
      <c r="I69" s="69"/>
      <c r="J69" s="70"/>
      <c r="K69" s="69"/>
    </row>
    <row r="70" spans="1:11" s="473" customFormat="1" ht="45" x14ac:dyDescent="0.25">
      <c r="A70" s="96"/>
      <c r="B70" s="97" t="s">
        <v>647</v>
      </c>
      <c r="C70" s="97" t="s">
        <v>90</v>
      </c>
      <c r="D70" s="97" t="s">
        <v>74</v>
      </c>
      <c r="E70" s="97"/>
      <c r="F70" s="97">
        <v>100</v>
      </c>
      <c r="G70" s="97">
        <f>F70</f>
        <v>100</v>
      </c>
      <c r="I70" s="69"/>
      <c r="J70" s="70"/>
      <c r="K70" s="69"/>
    </row>
    <row r="71" spans="1:11" ht="15.75" x14ac:dyDescent="0.25">
      <c r="A71" s="17"/>
      <c r="B71" s="181"/>
      <c r="C71" s="181"/>
      <c r="D71" s="181"/>
      <c r="E71" s="181"/>
      <c r="F71" s="181"/>
      <c r="G71" s="181"/>
    </row>
    <row r="72" spans="1:11" ht="37.5" customHeight="1" x14ac:dyDescent="0.25">
      <c r="A72" s="558" t="s">
        <v>370</v>
      </c>
      <c r="B72" s="558"/>
      <c r="C72" s="558"/>
      <c r="D72" s="45"/>
      <c r="E72" s="23"/>
      <c r="F72" s="559" t="s">
        <v>386</v>
      </c>
      <c r="G72" s="559"/>
    </row>
    <row r="73" spans="1:11" s="28" customFormat="1" ht="8.25" x14ac:dyDescent="0.15">
      <c r="A73" s="46"/>
      <c r="B73" s="47"/>
      <c r="D73" s="48" t="s">
        <v>34</v>
      </c>
      <c r="F73" s="560" t="s">
        <v>35</v>
      </c>
      <c r="G73" s="560"/>
    </row>
    <row r="74" spans="1:11" ht="15.75" x14ac:dyDescent="0.25">
      <c r="A74" s="557" t="s">
        <v>36</v>
      </c>
      <c r="B74" s="557"/>
      <c r="C74" s="401"/>
      <c r="D74" s="401"/>
    </row>
    <row r="75" spans="1:11" ht="15.75" hidden="1" x14ac:dyDescent="0.25">
      <c r="A75" s="398"/>
      <c r="B75" s="398"/>
      <c r="C75" s="401"/>
      <c r="D75" s="401"/>
    </row>
    <row r="76" spans="1:11" s="220" customFormat="1" ht="50.25" customHeight="1" x14ac:dyDescent="0.25">
      <c r="A76" s="669" t="s">
        <v>340</v>
      </c>
      <c r="B76" s="669"/>
      <c r="C76" s="669"/>
      <c r="D76" s="221"/>
      <c r="E76" s="219"/>
      <c r="F76" s="559" t="s">
        <v>54</v>
      </c>
      <c r="G76" s="559"/>
    </row>
    <row r="77" spans="1:11" s="28" customFormat="1" ht="8.25" x14ac:dyDescent="0.15">
      <c r="A77" s="49"/>
      <c r="B77" s="47"/>
      <c r="C77" s="47"/>
      <c r="D77" s="48" t="s">
        <v>34</v>
      </c>
      <c r="F77" s="560" t="s">
        <v>35</v>
      </c>
      <c r="G77" s="560"/>
    </row>
    <row r="78" spans="1:11" x14ac:dyDescent="0.25">
      <c r="A78" s="548" t="s">
        <v>37</v>
      </c>
      <c r="B78" s="548"/>
    </row>
    <row r="79" spans="1:11" x14ac:dyDescent="0.25">
      <c r="A79" s="549">
        <v>45688</v>
      </c>
      <c r="B79" s="549"/>
    </row>
    <row r="80" spans="1:11" x14ac:dyDescent="0.25">
      <c r="A80" s="544" t="s">
        <v>38</v>
      </c>
      <c r="B80" s="544"/>
    </row>
  </sheetData>
  <mergeCells count="66">
    <mergeCell ref="B62:G62"/>
    <mergeCell ref="I68:K68"/>
    <mergeCell ref="B33:G33"/>
    <mergeCell ref="F77:G77"/>
    <mergeCell ref="A78:B78"/>
    <mergeCell ref="I59:K59"/>
    <mergeCell ref="B36:D36"/>
    <mergeCell ref="B37:D37"/>
    <mergeCell ref="B38:D38"/>
    <mergeCell ref="A40:D40"/>
    <mergeCell ref="A42:G42"/>
    <mergeCell ref="B44:D44"/>
    <mergeCell ref="B45:D45"/>
    <mergeCell ref="B46:D46"/>
    <mergeCell ref="A47:D47"/>
    <mergeCell ref="A49:G49"/>
    <mergeCell ref="A79:B79"/>
    <mergeCell ref="A80:B80"/>
    <mergeCell ref="A72:C72"/>
    <mergeCell ref="F72:G72"/>
    <mergeCell ref="F73:G73"/>
    <mergeCell ref="A74:B74"/>
    <mergeCell ref="A76:C76"/>
    <mergeCell ref="F76:G76"/>
    <mergeCell ref="B53:G53"/>
    <mergeCell ref="B39:D39"/>
    <mergeCell ref="A34:G34"/>
    <mergeCell ref="A20:G20"/>
    <mergeCell ref="B21:G21"/>
    <mergeCell ref="B22:G22"/>
    <mergeCell ref="B23:G23"/>
    <mergeCell ref="B24:G24"/>
    <mergeCell ref="B25:G25"/>
    <mergeCell ref="A27:C27"/>
    <mergeCell ref="D27:G27"/>
    <mergeCell ref="A29:G29"/>
    <mergeCell ref="B31:G31"/>
    <mergeCell ref="B32:G32"/>
    <mergeCell ref="E17:F17"/>
    <mergeCell ref="K17:L17"/>
    <mergeCell ref="M17:O17"/>
    <mergeCell ref="A18:G18"/>
    <mergeCell ref="A19:C19"/>
    <mergeCell ref="D19:G19"/>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9:G9"/>
    <mergeCell ref="F1:G2"/>
    <mergeCell ref="E4:G4"/>
    <mergeCell ref="E5:G5"/>
    <mergeCell ref="E6:G6"/>
    <mergeCell ref="E7:G7"/>
  </mergeCells>
  <pageMargins left="0.39370078740157483" right="0.39370078740157483" top="0.39370078740157483" bottom="0.39370078740157483" header="0" footer="0"/>
  <pageSetup paperSize="9" scale="92" orientation="landscape" horizontalDpi="300" verticalDpi="300" r:id="rId1"/>
  <rowBreaks count="1" manualBreakCount="1">
    <brk id="25"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view="pageBreakPreview" topLeftCell="A46" zoomScale="120" zoomScaleSheetLayoutView="12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711</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502" t="s">
        <v>6</v>
      </c>
      <c r="C13" s="27"/>
      <c r="D13" s="573" t="s">
        <v>3</v>
      </c>
      <c r="E13" s="573"/>
      <c r="F13" s="27"/>
      <c r="G13" s="503"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46.5" customHeight="1" x14ac:dyDescent="0.25">
      <c r="A15" s="24"/>
      <c r="B15" s="499" t="s">
        <v>10</v>
      </c>
      <c r="C15" s="24"/>
      <c r="D15" s="565" t="s">
        <v>9</v>
      </c>
      <c r="E15" s="565"/>
      <c r="F15" s="5"/>
      <c r="G15" s="25" t="s">
        <v>7</v>
      </c>
      <c r="H15" s="6"/>
      <c r="I15" s="566"/>
      <c r="J15" s="566"/>
      <c r="K15" s="566"/>
      <c r="L15" s="566"/>
      <c r="M15" s="566"/>
      <c r="N15" s="7"/>
      <c r="O15" s="575"/>
      <c r="P15" s="575"/>
    </row>
    <row r="16" spans="1:16" ht="39" customHeight="1" x14ac:dyDescent="0.25">
      <c r="A16" s="11" t="s">
        <v>11</v>
      </c>
      <c r="B16" s="504" t="s">
        <v>712</v>
      </c>
      <c r="C16" s="504" t="s">
        <v>713</v>
      </c>
      <c r="D16" s="504" t="s">
        <v>199</v>
      </c>
      <c r="E16" s="670" t="s">
        <v>714</v>
      </c>
      <c r="F16" s="671"/>
      <c r="G16" s="504" t="s">
        <v>408</v>
      </c>
      <c r="H16" s="501"/>
      <c r="I16" s="10"/>
      <c r="J16" s="501"/>
      <c r="K16" s="570"/>
      <c r="L16" s="570"/>
      <c r="M16" s="570"/>
      <c r="N16" s="570"/>
      <c r="O16" s="570"/>
      <c r="P16" s="501"/>
    </row>
    <row r="17" spans="1:16" s="35" customFormat="1" ht="24.75" x14ac:dyDescent="0.25">
      <c r="B17" s="502" t="s">
        <v>12</v>
      </c>
      <c r="C17" s="499" t="s">
        <v>13</v>
      </c>
      <c r="D17" s="499" t="s">
        <v>14</v>
      </c>
      <c r="E17" s="565" t="s">
        <v>15</v>
      </c>
      <c r="F17" s="565"/>
      <c r="G17" s="499" t="s">
        <v>16</v>
      </c>
      <c r="H17" s="36"/>
      <c r="I17" s="500"/>
      <c r="J17" s="500"/>
      <c r="K17" s="566"/>
      <c r="L17" s="566"/>
      <c r="M17" s="566"/>
      <c r="N17" s="566"/>
      <c r="O17" s="566"/>
      <c r="P17" s="500"/>
    </row>
    <row r="18" spans="1:16" ht="35.25" customHeight="1" x14ac:dyDescent="0.25">
      <c r="A18" s="550" t="s">
        <v>715</v>
      </c>
      <c r="B18" s="550"/>
      <c r="C18" s="550"/>
      <c r="D18" s="550"/>
      <c r="E18" s="550"/>
      <c r="F18" s="550"/>
      <c r="G18" s="550"/>
    </row>
    <row r="19" spans="1:16" ht="120.75" customHeight="1" x14ac:dyDescent="0.25">
      <c r="A19" s="567" t="s">
        <v>45</v>
      </c>
      <c r="B19" s="567"/>
      <c r="C19" s="567"/>
      <c r="D19" s="589" t="s">
        <v>744</v>
      </c>
      <c r="E19" s="589"/>
      <c r="F19" s="589"/>
      <c r="G19" s="589"/>
    </row>
    <row r="20" spans="1:16" ht="15.75" customHeight="1" x14ac:dyDescent="0.25">
      <c r="A20" s="550" t="s">
        <v>46</v>
      </c>
      <c r="B20" s="550"/>
      <c r="C20" s="550"/>
      <c r="D20" s="550"/>
      <c r="E20" s="550"/>
      <c r="F20" s="550"/>
      <c r="G20" s="550"/>
    </row>
    <row r="21" spans="1:16" x14ac:dyDescent="0.25">
      <c r="A21" s="494" t="s">
        <v>17</v>
      </c>
      <c r="B21" s="543" t="s">
        <v>18</v>
      </c>
      <c r="C21" s="543"/>
      <c r="D21" s="543"/>
      <c r="E21" s="543"/>
      <c r="F21" s="543"/>
      <c r="G21" s="543"/>
    </row>
    <row r="22" spans="1:16" x14ac:dyDescent="0.25">
      <c r="A22" s="494">
        <v>1</v>
      </c>
      <c r="B22" s="677" t="s">
        <v>95</v>
      </c>
      <c r="C22" s="677"/>
      <c r="D22" s="677"/>
      <c r="E22" s="677"/>
      <c r="F22" s="677"/>
      <c r="G22" s="677"/>
    </row>
    <row r="23" spans="1:16" x14ac:dyDescent="0.25">
      <c r="A23" s="71"/>
      <c r="B23" s="71"/>
      <c r="C23" s="71"/>
      <c r="D23" s="510"/>
      <c r="E23" s="510"/>
      <c r="F23" s="510"/>
      <c r="G23" s="510"/>
    </row>
    <row r="24" spans="1:16" ht="39" customHeight="1" x14ac:dyDescent="0.25">
      <c r="A24" s="562" t="s">
        <v>50</v>
      </c>
      <c r="B24" s="562"/>
      <c r="C24" s="562"/>
      <c r="D24" s="681" t="s">
        <v>722</v>
      </c>
      <c r="E24" s="681"/>
      <c r="F24" s="681"/>
      <c r="G24" s="681"/>
    </row>
    <row r="25" spans="1:16" ht="15.75" x14ac:dyDescent="0.25">
      <c r="A25" s="498"/>
      <c r="B25" s="498"/>
      <c r="C25" s="498"/>
      <c r="D25" s="15"/>
      <c r="E25" s="15"/>
      <c r="F25" s="15"/>
      <c r="G25" s="15"/>
    </row>
    <row r="26" spans="1:16" ht="15.75" customHeight="1" x14ac:dyDescent="0.25">
      <c r="A26" s="550" t="s">
        <v>49</v>
      </c>
      <c r="B26" s="550"/>
      <c r="C26" s="550"/>
      <c r="D26" s="550"/>
      <c r="E26" s="550"/>
      <c r="F26" s="550"/>
      <c r="G26" s="550"/>
    </row>
    <row r="27" spans="1:16" ht="15.75" customHeight="1" x14ac:dyDescent="0.25">
      <c r="A27" s="495"/>
      <c r="B27" s="495"/>
      <c r="C27" s="495"/>
      <c r="D27" s="495"/>
      <c r="E27" s="495"/>
      <c r="F27" s="495"/>
      <c r="G27" s="495"/>
    </row>
    <row r="28" spans="1:16" s="50" customFormat="1" ht="12.75" x14ac:dyDescent="0.2">
      <c r="A28" s="494" t="s">
        <v>17</v>
      </c>
      <c r="B28" s="543" t="s">
        <v>19</v>
      </c>
      <c r="C28" s="543"/>
      <c r="D28" s="543"/>
      <c r="E28" s="543"/>
      <c r="F28" s="543"/>
      <c r="G28" s="543"/>
    </row>
    <row r="29" spans="1:16" s="125" customFormat="1" ht="29.25" customHeight="1" x14ac:dyDescent="0.2">
      <c r="A29" s="507">
        <v>1</v>
      </c>
      <c r="B29" s="543" t="s">
        <v>716</v>
      </c>
      <c r="C29" s="543"/>
      <c r="D29" s="543"/>
      <c r="E29" s="543"/>
      <c r="F29" s="543"/>
      <c r="G29" s="543"/>
    </row>
    <row r="30" spans="1:16" ht="15.75" x14ac:dyDescent="0.25">
      <c r="A30" s="42"/>
      <c r="B30" s="42"/>
      <c r="C30" s="42"/>
      <c r="D30" s="42"/>
      <c r="E30" s="42"/>
      <c r="F30" s="42"/>
      <c r="G30" s="42"/>
    </row>
    <row r="31" spans="1:16" ht="15.75" x14ac:dyDescent="0.25">
      <c r="A31" s="564" t="s">
        <v>52</v>
      </c>
      <c r="B31" s="564"/>
      <c r="C31" s="564"/>
      <c r="D31" s="564"/>
      <c r="E31" s="564"/>
      <c r="F31" s="564"/>
      <c r="G31" s="564"/>
    </row>
    <row r="32" spans="1:16" ht="15.75" x14ac:dyDescent="0.25">
      <c r="A32" s="17"/>
      <c r="G32" s="44" t="s">
        <v>21</v>
      </c>
    </row>
    <row r="33" spans="1:7" s="50" customFormat="1" ht="12.75" x14ac:dyDescent="0.2">
      <c r="A33" s="494" t="s">
        <v>17</v>
      </c>
      <c r="B33" s="543" t="s">
        <v>20</v>
      </c>
      <c r="C33" s="543"/>
      <c r="D33" s="543"/>
      <c r="E33" s="494" t="s">
        <v>22</v>
      </c>
      <c r="F33" s="494" t="s">
        <v>23</v>
      </c>
      <c r="G33" s="494" t="s">
        <v>24</v>
      </c>
    </row>
    <row r="34" spans="1:7" s="28" customFormat="1" ht="8.25" x14ac:dyDescent="0.15">
      <c r="A34" s="496">
        <v>1</v>
      </c>
      <c r="B34" s="555">
        <v>2</v>
      </c>
      <c r="C34" s="555"/>
      <c r="D34" s="555"/>
      <c r="E34" s="496">
        <v>3</v>
      </c>
      <c r="F34" s="496">
        <v>4</v>
      </c>
      <c r="G34" s="496">
        <v>5</v>
      </c>
    </row>
    <row r="35" spans="1:7" s="50" customFormat="1" ht="40.5" customHeight="1" x14ac:dyDescent="0.2">
      <c r="A35" s="494">
        <v>1</v>
      </c>
      <c r="B35" s="677" t="s">
        <v>716</v>
      </c>
      <c r="C35" s="677"/>
      <c r="D35" s="677"/>
      <c r="E35" s="51">
        <v>33661900</v>
      </c>
      <c r="F35" s="51">
        <v>0</v>
      </c>
      <c r="G35" s="51">
        <f>E35+F35</f>
        <v>33661900</v>
      </c>
    </row>
    <row r="36" spans="1:7" s="50" customFormat="1" ht="15.75" customHeight="1" x14ac:dyDescent="0.2">
      <c r="A36" s="543" t="s">
        <v>24</v>
      </c>
      <c r="B36" s="543"/>
      <c r="C36" s="543"/>
      <c r="D36" s="543"/>
      <c r="E36" s="51">
        <f>SUM(E35:E35)</f>
        <v>33661900</v>
      </c>
      <c r="F36" s="51">
        <f>SUM(F35:F35)</f>
        <v>0</v>
      </c>
      <c r="G36" s="51">
        <f>SUM(G35:G35)</f>
        <v>33661900</v>
      </c>
    </row>
    <row r="37" spans="1:7" ht="15.75" customHeight="1" x14ac:dyDescent="0.25">
      <c r="A37" s="42"/>
      <c r="B37" s="42"/>
      <c r="C37" s="42"/>
      <c r="D37" s="42"/>
      <c r="E37" s="42"/>
      <c r="F37" s="42"/>
      <c r="G37" s="42"/>
    </row>
    <row r="38" spans="1:7" ht="15.75" customHeight="1" x14ac:dyDescent="0.25">
      <c r="A38" s="550" t="s">
        <v>53</v>
      </c>
      <c r="B38" s="550"/>
      <c r="C38" s="550"/>
      <c r="D38" s="550"/>
      <c r="E38" s="550"/>
      <c r="F38" s="550"/>
      <c r="G38" s="550"/>
    </row>
    <row r="39" spans="1:7" ht="15.75" x14ac:dyDescent="0.25">
      <c r="A39" s="17"/>
      <c r="G39" s="43" t="s">
        <v>25</v>
      </c>
    </row>
    <row r="40" spans="1:7" s="195" customFormat="1" ht="11.25" x14ac:dyDescent="0.2">
      <c r="A40" s="505" t="s">
        <v>17</v>
      </c>
      <c r="B40" s="595" t="s">
        <v>26</v>
      </c>
      <c r="C40" s="596"/>
      <c r="D40" s="597"/>
      <c r="E40" s="505" t="s">
        <v>22</v>
      </c>
      <c r="F40" s="505" t="s">
        <v>23</v>
      </c>
      <c r="G40" s="505" t="s">
        <v>24</v>
      </c>
    </row>
    <row r="41" spans="1:7" s="28" customFormat="1" ht="8.25" x14ac:dyDescent="0.15">
      <c r="A41" s="496">
        <v>1</v>
      </c>
      <c r="B41" s="552">
        <v>2</v>
      </c>
      <c r="C41" s="553"/>
      <c r="D41" s="554"/>
      <c r="E41" s="496">
        <v>3</v>
      </c>
      <c r="F41" s="496">
        <v>4</v>
      </c>
      <c r="G41" s="496">
        <v>5</v>
      </c>
    </row>
    <row r="42" spans="1:7" s="195" customFormat="1" ht="11.25" x14ac:dyDescent="0.2">
      <c r="A42" s="505">
        <v>1</v>
      </c>
      <c r="B42" s="595"/>
      <c r="C42" s="596"/>
      <c r="D42" s="597"/>
      <c r="E42" s="222"/>
      <c r="F42" s="222"/>
      <c r="G42" s="222">
        <f>E42+F42</f>
        <v>0</v>
      </c>
    </row>
    <row r="43" spans="1:7" s="195" customFormat="1" ht="11.25" x14ac:dyDescent="0.2">
      <c r="A43" s="595" t="s">
        <v>24</v>
      </c>
      <c r="B43" s="596"/>
      <c r="C43" s="596"/>
      <c r="D43" s="597"/>
      <c r="E43" s="222">
        <f>SUM(E42:E42)</f>
        <v>0</v>
      </c>
      <c r="F43" s="222">
        <f>SUM(F42:F42)</f>
        <v>0</v>
      </c>
      <c r="G43" s="222">
        <f>SUM(G42:G42)</f>
        <v>0</v>
      </c>
    </row>
    <row r="44" spans="1:7" ht="15.75" customHeight="1" x14ac:dyDescent="0.25">
      <c r="A44" s="42"/>
      <c r="B44" s="42"/>
      <c r="C44" s="42"/>
      <c r="D44" s="42"/>
      <c r="E44" s="150"/>
      <c r="F44" s="150"/>
      <c r="G44" s="150"/>
    </row>
    <row r="45" spans="1:7" ht="15.75" customHeight="1" x14ac:dyDescent="0.25">
      <c r="A45" s="550" t="s">
        <v>279</v>
      </c>
      <c r="B45" s="550"/>
      <c r="C45" s="550"/>
      <c r="D45" s="550"/>
      <c r="E45" s="550"/>
      <c r="F45" s="550"/>
      <c r="G45" s="550"/>
    </row>
    <row r="46" spans="1:7" ht="15.75" x14ac:dyDescent="0.25">
      <c r="A46" s="511"/>
      <c r="B46" s="497"/>
      <c r="C46" s="497"/>
      <c r="D46" s="497"/>
      <c r="E46" s="497"/>
      <c r="F46" s="497"/>
      <c r="G46" s="497"/>
    </row>
    <row r="47" spans="1:7" s="50" customFormat="1" ht="12.75" x14ac:dyDescent="0.2">
      <c r="A47" s="494" t="s">
        <v>17</v>
      </c>
      <c r="B47" s="494" t="s">
        <v>27</v>
      </c>
      <c r="C47" s="494" t="s">
        <v>28</v>
      </c>
      <c r="D47" s="494" t="s">
        <v>29</v>
      </c>
      <c r="E47" s="494" t="s">
        <v>22</v>
      </c>
      <c r="F47" s="494" t="s">
        <v>23</v>
      </c>
      <c r="G47" s="494" t="s">
        <v>24</v>
      </c>
    </row>
    <row r="48" spans="1:7" s="28" customFormat="1" ht="8.25" x14ac:dyDescent="0.15">
      <c r="A48" s="496">
        <v>1</v>
      </c>
      <c r="B48" s="496">
        <v>2</v>
      </c>
      <c r="C48" s="496">
        <v>3</v>
      </c>
      <c r="D48" s="496">
        <v>4</v>
      </c>
      <c r="E48" s="496">
        <v>5</v>
      </c>
      <c r="F48" s="496">
        <v>6</v>
      </c>
      <c r="G48" s="496">
        <v>7</v>
      </c>
    </row>
    <row r="49" spans="1:11" s="508" customFormat="1" ht="25.5" customHeight="1" x14ac:dyDescent="0.25">
      <c r="A49" s="96">
        <v>1</v>
      </c>
      <c r="B49" s="678" t="s">
        <v>723</v>
      </c>
      <c r="C49" s="679"/>
      <c r="D49" s="679"/>
      <c r="E49" s="679"/>
      <c r="F49" s="679"/>
      <c r="G49" s="680"/>
      <c r="I49" s="69"/>
      <c r="J49" s="70"/>
      <c r="K49" s="69"/>
    </row>
    <row r="50" spans="1:11" s="508" customFormat="1" ht="10.5" customHeight="1" x14ac:dyDescent="0.25">
      <c r="A50" s="96" t="s">
        <v>55</v>
      </c>
      <c r="B50" s="113" t="s">
        <v>30</v>
      </c>
      <c r="C50" s="97"/>
      <c r="D50" s="97"/>
      <c r="E50" s="97"/>
      <c r="F50" s="97"/>
      <c r="G50" s="97"/>
      <c r="I50" s="69"/>
      <c r="J50" s="70"/>
      <c r="K50" s="69"/>
    </row>
    <row r="51" spans="1:11" s="508" customFormat="1" ht="19.5" customHeight="1" x14ac:dyDescent="0.25">
      <c r="A51" s="96"/>
      <c r="B51" s="509" t="s">
        <v>717</v>
      </c>
      <c r="C51" s="97" t="s">
        <v>73</v>
      </c>
      <c r="D51" s="97" t="s">
        <v>280</v>
      </c>
      <c r="E51" s="103">
        <f>E35</f>
        <v>33661900</v>
      </c>
      <c r="F51" s="103"/>
      <c r="G51" s="103">
        <f t="shared" ref="G51:G52" si="0">E51+F51</f>
        <v>33661900</v>
      </c>
      <c r="I51" s="69"/>
      <c r="J51" s="70"/>
      <c r="K51" s="69"/>
    </row>
    <row r="52" spans="1:11" s="508" customFormat="1" ht="25.5" x14ac:dyDescent="0.25">
      <c r="A52" s="96"/>
      <c r="B52" s="509" t="s">
        <v>720</v>
      </c>
      <c r="C52" s="97" t="s">
        <v>73</v>
      </c>
      <c r="D52" s="97" t="s">
        <v>280</v>
      </c>
      <c r="E52" s="112">
        <v>59</v>
      </c>
      <c r="F52" s="112"/>
      <c r="G52" s="112">
        <f t="shared" si="0"/>
        <v>59</v>
      </c>
      <c r="I52" s="69"/>
      <c r="J52" s="70"/>
      <c r="K52" s="69"/>
    </row>
    <row r="53" spans="1:11" s="508" customFormat="1" ht="12.75" customHeight="1" x14ac:dyDescent="0.25">
      <c r="A53" s="96" t="s">
        <v>68</v>
      </c>
      <c r="B53" s="113" t="s">
        <v>31</v>
      </c>
      <c r="C53" s="97"/>
      <c r="D53" s="97"/>
      <c r="E53" s="101"/>
      <c r="F53" s="101"/>
      <c r="G53" s="97"/>
      <c r="I53" s="69"/>
      <c r="J53" s="70"/>
      <c r="K53" s="69"/>
    </row>
    <row r="54" spans="1:11" s="508" customFormat="1" ht="22.5" x14ac:dyDescent="0.25">
      <c r="A54" s="96"/>
      <c r="B54" s="509" t="s">
        <v>718</v>
      </c>
      <c r="C54" s="97" t="s">
        <v>57</v>
      </c>
      <c r="D54" s="77" t="s">
        <v>721</v>
      </c>
      <c r="E54" s="103">
        <v>3454.84</v>
      </c>
      <c r="F54" s="103"/>
      <c r="G54" s="103">
        <f>E54</f>
        <v>3454.84</v>
      </c>
      <c r="H54" s="148"/>
      <c r="I54" s="69"/>
      <c r="J54" s="70"/>
      <c r="K54" s="69"/>
    </row>
    <row r="55" spans="1:11" s="508" customFormat="1" ht="13.5" customHeight="1" x14ac:dyDescent="0.25">
      <c r="A55" s="96" t="s">
        <v>72</v>
      </c>
      <c r="B55" s="113" t="s">
        <v>143</v>
      </c>
      <c r="C55" s="97"/>
      <c r="D55" s="97"/>
      <c r="E55" s="101"/>
      <c r="F55" s="101"/>
      <c r="G55" s="97"/>
      <c r="I55" s="69"/>
      <c r="J55" s="70"/>
      <c r="K55" s="69"/>
    </row>
    <row r="56" spans="1:11" s="508" customFormat="1" ht="25.5" x14ac:dyDescent="0.2">
      <c r="A56" s="96"/>
      <c r="B56" s="509" t="s">
        <v>719</v>
      </c>
      <c r="C56" s="97" t="s">
        <v>73</v>
      </c>
      <c r="D56" s="97" t="s">
        <v>74</v>
      </c>
      <c r="E56" s="103">
        <f>E51/E54</f>
        <v>9743.4034571789143</v>
      </c>
      <c r="F56" s="103"/>
      <c r="G56" s="103">
        <f>G51/G54</f>
        <v>9743.4034571789143</v>
      </c>
      <c r="I56" s="621"/>
      <c r="J56" s="621"/>
      <c r="K56" s="621"/>
    </row>
    <row r="57" spans="1:11" s="508" customFormat="1" ht="11.25" customHeight="1" x14ac:dyDescent="0.25">
      <c r="A57" s="96" t="s">
        <v>77</v>
      </c>
      <c r="B57" s="113" t="s">
        <v>33</v>
      </c>
      <c r="C57" s="97"/>
      <c r="D57" s="97"/>
      <c r="E57" s="97"/>
      <c r="F57" s="97"/>
      <c r="G57" s="97"/>
      <c r="I57" s="69"/>
      <c r="J57" s="70"/>
      <c r="K57" s="69"/>
    </row>
    <row r="58" spans="1:11" s="508" customFormat="1" ht="25.5" x14ac:dyDescent="0.25">
      <c r="A58" s="96"/>
      <c r="B58" s="509" t="s">
        <v>667</v>
      </c>
      <c r="C58" s="97" t="s">
        <v>90</v>
      </c>
      <c r="D58" s="97" t="s">
        <v>74</v>
      </c>
      <c r="E58" s="97">
        <v>100</v>
      </c>
      <c r="F58" s="97"/>
      <c r="G58" s="97">
        <f>E58</f>
        <v>100</v>
      </c>
      <c r="I58" s="69"/>
      <c r="J58" s="70"/>
      <c r="K58" s="69"/>
    </row>
    <row r="59" spans="1:11" ht="15.75" x14ac:dyDescent="0.25">
      <c r="A59" s="17"/>
      <c r="B59" s="181"/>
      <c r="C59" s="181"/>
      <c r="D59" s="181"/>
      <c r="E59" s="181"/>
      <c r="F59" s="181"/>
      <c r="G59" s="181"/>
    </row>
    <row r="60" spans="1:11" ht="35.25" customHeight="1" x14ac:dyDescent="0.25">
      <c r="A60" s="558" t="s">
        <v>370</v>
      </c>
      <c r="B60" s="558"/>
      <c r="C60" s="558"/>
      <c r="D60" s="45"/>
      <c r="E60" s="23"/>
      <c r="F60" s="559" t="s">
        <v>386</v>
      </c>
      <c r="G60" s="559"/>
    </row>
    <row r="61" spans="1:11" s="28" customFormat="1" ht="8.25" x14ac:dyDescent="0.15">
      <c r="A61" s="46"/>
      <c r="B61" s="47"/>
      <c r="D61" s="48" t="s">
        <v>34</v>
      </c>
      <c r="F61" s="560" t="s">
        <v>35</v>
      </c>
      <c r="G61" s="560"/>
    </row>
    <row r="62" spans="1:11" ht="15.75" x14ac:dyDescent="0.25">
      <c r="A62" s="557" t="s">
        <v>36</v>
      </c>
      <c r="B62" s="557"/>
      <c r="C62" s="511"/>
      <c r="D62" s="511"/>
    </row>
    <row r="63" spans="1:11" ht="15.75" x14ac:dyDescent="0.25">
      <c r="A63" s="497"/>
      <c r="B63" s="497"/>
      <c r="C63" s="511"/>
      <c r="D63" s="511"/>
    </row>
    <row r="64" spans="1:11" s="220" customFormat="1" ht="50.25" customHeight="1" x14ac:dyDescent="0.25">
      <c r="A64" s="669" t="s">
        <v>340</v>
      </c>
      <c r="B64" s="669"/>
      <c r="C64" s="669"/>
      <c r="D64" s="221"/>
      <c r="E64" s="219"/>
      <c r="F64" s="559" t="s">
        <v>54</v>
      </c>
      <c r="G64" s="559"/>
    </row>
    <row r="65" spans="1:7" s="28" customFormat="1" ht="8.25" x14ac:dyDescent="0.15">
      <c r="A65" s="49"/>
      <c r="B65" s="47"/>
      <c r="C65" s="47"/>
      <c r="D65" s="48" t="s">
        <v>34</v>
      </c>
      <c r="F65" s="560" t="s">
        <v>35</v>
      </c>
      <c r="G65" s="560"/>
    </row>
    <row r="66" spans="1:7" x14ac:dyDescent="0.25">
      <c r="A66" s="548" t="s">
        <v>37</v>
      </c>
      <c r="B66" s="548"/>
    </row>
    <row r="67" spans="1:7" x14ac:dyDescent="0.25">
      <c r="A67" s="549" t="s">
        <v>710</v>
      </c>
      <c r="B67" s="549"/>
    </row>
    <row r="68" spans="1:7" x14ac:dyDescent="0.25">
      <c r="A68" s="544" t="s">
        <v>38</v>
      </c>
      <c r="B68" s="544"/>
    </row>
  </sheetData>
  <mergeCells count="59">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K17:L17"/>
    <mergeCell ref="M17:O17"/>
    <mergeCell ref="A18:G18"/>
    <mergeCell ref="A19:C19"/>
    <mergeCell ref="D19:G19"/>
    <mergeCell ref="A31:G31"/>
    <mergeCell ref="A20:G20"/>
    <mergeCell ref="B21:G21"/>
    <mergeCell ref="B22:G22"/>
    <mergeCell ref="E17:F17"/>
    <mergeCell ref="A24:C24"/>
    <mergeCell ref="D24:G24"/>
    <mergeCell ref="A26:G26"/>
    <mergeCell ref="B28:G28"/>
    <mergeCell ref="B29:G29"/>
    <mergeCell ref="I56:K56"/>
    <mergeCell ref="B33:D33"/>
    <mergeCell ref="B34:D34"/>
    <mergeCell ref="B35:D35"/>
    <mergeCell ref="A36:D36"/>
    <mergeCell ref="A38:G38"/>
    <mergeCell ref="B40:D40"/>
    <mergeCell ref="B41:D41"/>
    <mergeCell ref="B42:D42"/>
    <mergeCell ref="A43:D43"/>
    <mergeCell ref="A45:G45"/>
    <mergeCell ref="B49:G49"/>
    <mergeCell ref="F65:G65"/>
    <mergeCell ref="A66:B66"/>
    <mergeCell ref="A67:B67"/>
    <mergeCell ref="A68:B68"/>
    <mergeCell ref="A60:C60"/>
    <mergeCell ref="F60:G60"/>
    <mergeCell ref="F61:G61"/>
    <mergeCell ref="A62:B62"/>
    <mergeCell ref="A64:C64"/>
    <mergeCell ref="F64:G64"/>
  </mergeCells>
  <pageMargins left="0.39370078740157483" right="0.39370078740157483" top="0.39370078740157483" bottom="0.39370078740157483" header="0" footer="0"/>
  <pageSetup paperSize="9" fitToHeight="0" orientation="landscape" horizontalDpi="300" verticalDpi="300" r:id="rId1"/>
  <rowBreaks count="1" manualBreakCount="1">
    <brk id="22"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view="pageBreakPreview" zoomScale="90" zoomScaleSheetLayoutView="9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702</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1" t="s">
        <v>6</v>
      </c>
      <c r="C13" s="27"/>
      <c r="D13" s="573" t="s">
        <v>3</v>
      </c>
      <c r="E13" s="573"/>
      <c r="F13" s="27"/>
      <c r="G13" s="292"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288" t="s">
        <v>10</v>
      </c>
      <c r="C15" s="24"/>
      <c r="D15" s="565" t="s">
        <v>9</v>
      </c>
      <c r="E15" s="565"/>
      <c r="F15" s="5"/>
      <c r="G15" s="25" t="s">
        <v>7</v>
      </c>
      <c r="H15" s="6"/>
      <c r="I15" s="566"/>
      <c r="J15" s="566"/>
      <c r="K15" s="566"/>
      <c r="L15" s="566"/>
      <c r="M15" s="566"/>
      <c r="N15" s="7"/>
      <c r="O15" s="575"/>
      <c r="P15" s="575"/>
    </row>
    <row r="16" spans="1:16" ht="45" customHeight="1" x14ac:dyDescent="0.25">
      <c r="A16" s="11" t="s">
        <v>11</v>
      </c>
      <c r="B16" s="294" t="s">
        <v>390</v>
      </c>
      <c r="C16" s="294" t="s">
        <v>392</v>
      </c>
      <c r="D16" s="294" t="s">
        <v>162</v>
      </c>
      <c r="E16" s="620" t="s">
        <v>391</v>
      </c>
      <c r="F16" s="620"/>
      <c r="G16" s="314" t="s">
        <v>408</v>
      </c>
      <c r="H16" s="290"/>
      <c r="I16" s="10"/>
      <c r="J16" s="290"/>
      <c r="K16" s="570"/>
      <c r="L16" s="570"/>
      <c r="M16" s="570"/>
      <c r="N16" s="570"/>
      <c r="O16" s="570"/>
      <c r="P16" s="290"/>
    </row>
    <row r="17" spans="1:16" s="35" customFormat="1" ht="24.75" x14ac:dyDescent="0.25">
      <c r="B17" s="291" t="s">
        <v>12</v>
      </c>
      <c r="C17" s="288" t="s">
        <v>13</v>
      </c>
      <c r="D17" s="288" t="s">
        <v>14</v>
      </c>
      <c r="E17" s="565" t="s">
        <v>15</v>
      </c>
      <c r="F17" s="565"/>
      <c r="G17" s="288" t="s">
        <v>16</v>
      </c>
      <c r="H17" s="36"/>
      <c r="I17" s="289"/>
      <c r="J17" s="289"/>
      <c r="K17" s="566"/>
      <c r="L17" s="566"/>
      <c r="M17" s="566"/>
      <c r="N17" s="566"/>
      <c r="O17" s="566"/>
      <c r="P17" s="289"/>
    </row>
    <row r="18" spans="1:16" ht="35.25" customHeight="1" x14ac:dyDescent="0.25">
      <c r="A18" s="637" t="s">
        <v>691</v>
      </c>
      <c r="B18" s="637"/>
      <c r="C18" s="637"/>
      <c r="D18" s="637"/>
      <c r="E18" s="637"/>
      <c r="F18" s="637"/>
      <c r="G18" s="637"/>
    </row>
    <row r="19" spans="1:16" ht="109.5" customHeight="1" x14ac:dyDescent="0.25">
      <c r="A19" s="567" t="s">
        <v>45</v>
      </c>
      <c r="B19" s="567"/>
      <c r="C19" s="567"/>
      <c r="D19" s="633" t="s">
        <v>745</v>
      </c>
      <c r="E19" s="633"/>
      <c r="F19" s="633"/>
      <c r="G19" s="633"/>
    </row>
    <row r="20" spans="1:16" ht="15.75" customHeight="1" x14ac:dyDescent="0.25">
      <c r="A20" s="550" t="s">
        <v>46</v>
      </c>
      <c r="B20" s="550"/>
      <c r="C20" s="550"/>
      <c r="D20" s="550"/>
      <c r="E20" s="550"/>
      <c r="F20" s="550"/>
      <c r="G20" s="550"/>
    </row>
    <row r="21" spans="1:16" x14ac:dyDescent="0.25">
      <c r="A21" s="282" t="s">
        <v>17</v>
      </c>
      <c r="B21" s="543" t="s">
        <v>18</v>
      </c>
      <c r="C21" s="543"/>
      <c r="D21" s="543"/>
      <c r="E21" s="543"/>
      <c r="F21" s="543"/>
      <c r="G21" s="543"/>
    </row>
    <row r="22" spans="1:16" x14ac:dyDescent="0.25">
      <c r="A22" s="282">
        <v>1</v>
      </c>
      <c r="B22" s="685" t="s">
        <v>394</v>
      </c>
      <c r="C22" s="685"/>
      <c r="D22" s="685"/>
      <c r="E22" s="685"/>
      <c r="F22" s="685"/>
      <c r="G22" s="685"/>
    </row>
    <row r="23" spans="1:16" x14ac:dyDescent="0.25">
      <c r="A23" s="71"/>
      <c r="B23" s="71"/>
      <c r="C23" s="71"/>
      <c r="D23" s="72"/>
      <c r="E23" s="72"/>
      <c r="F23" s="72"/>
      <c r="G23" s="72"/>
    </row>
    <row r="24" spans="1:16" ht="51.75" customHeight="1" x14ac:dyDescent="0.25">
      <c r="A24" s="562" t="s">
        <v>50</v>
      </c>
      <c r="B24" s="562"/>
      <c r="C24" s="562"/>
      <c r="D24" s="686" t="s">
        <v>395</v>
      </c>
      <c r="E24" s="686"/>
      <c r="F24" s="686"/>
      <c r="G24" s="686"/>
    </row>
    <row r="25" spans="1:16" ht="15.75" x14ac:dyDescent="0.25">
      <c r="A25" s="287"/>
      <c r="B25" s="287"/>
      <c r="C25" s="287"/>
      <c r="D25" s="15"/>
      <c r="E25" s="15"/>
      <c r="F25" s="15"/>
      <c r="G25" s="15"/>
    </row>
    <row r="26" spans="1:16" ht="15.75" customHeight="1" x14ac:dyDescent="0.25">
      <c r="A26" s="550" t="s">
        <v>49</v>
      </c>
      <c r="B26" s="550"/>
      <c r="C26" s="550"/>
      <c r="D26" s="550"/>
      <c r="E26" s="550"/>
      <c r="F26" s="550"/>
      <c r="G26" s="550"/>
    </row>
    <row r="27" spans="1:16" ht="15.75" customHeight="1" x14ac:dyDescent="0.25">
      <c r="A27" s="283"/>
      <c r="B27" s="283"/>
      <c r="C27" s="283"/>
      <c r="D27" s="283"/>
      <c r="E27" s="283"/>
      <c r="F27" s="283"/>
      <c r="G27" s="283"/>
    </row>
    <row r="28" spans="1:16" ht="15.75" x14ac:dyDescent="0.25">
      <c r="A28" s="284" t="s">
        <v>17</v>
      </c>
      <c r="B28" s="551" t="s">
        <v>19</v>
      </c>
      <c r="C28" s="551"/>
      <c r="D28" s="551"/>
      <c r="E28" s="551"/>
      <c r="F28" s="551"/>
      <c r="G28" s="551"/>
    </row>
    <row r="29" spans="1:16" ht="15.75" x14ac:dyDescent="0.25">
      <c r="A29" s="284">
        <v>1</v>
      </c>
      <c r="B29" s="677" t="s">
        <v>396</v>
      </c>
      <c r="C29" s="677"/>
      <c r="D29" s="677"/>
      <c r="E29" s="677"/>
      <c r="F29" s="677"/>
      <c r="G29" s="677"/>
    </row>
    <row r="30" spans="1:16" ht="15.75" x14ac:dyDescent="0.25">
      <c r="A30" s="42"/>
      <c r="B30" s="42"/>
      <c r="C30" s="42"/>
      <c r="D30" s="42"/>
      <c r="E30" s="42"/>
      <c r="F30" s="42"/>
      <c r="G30" s="42"/>
    </row>
    <row r="31" spans="1:16" ht="15.75" x14ac:dyDescent="0.25">
      <c r="A31" s="564" t="s">
        <v>52</v>
      </c>
      <c r="B31" s="564"/>
      <c r="C31" s="564"/>
      <c r="D31" s="564"/>
      <c r="E31" s="564"/>
      <c r="F31" s="564"/>
      <c r="G31" s="564"/>
    </row>
    <row r="32" spans="1:16" ht="15.75" x14ac:dyDescent="0.25">
      <c r="A32" s="17"/>
      <c r="G32" s="44" t="s">
        <v>21</v>
      </c>
    </row>
    <row r="33" spans="1:7" ht="15.75" x14ac:dyDescent="0.25">
      <c r="A33" s="284" t="s">
        <v>17</v>
      </c>
      <c r="B33" s="551" t="s">
        <v>20</v>
      </c>
      <c r="C33" s="551"/>
      <c r="D33" s="551"/>
      <c r="E33" s="284" t="s">
        <v>22</v>
      </c>
      <c r="F33" s="284" t="s">
        <v>23</v>
      </c>
      <c r="G33" s="284" t="s">
        <v>24</v>
      </c>
    </row>
    <row r="34" spans="1:7" s="28" customFormat="1" ht="8.25" x14ac:dyDescent="0.15">
      <c r="A34" s="285">
        <v>1</v>
      </c>
      <c r="B34" s="555">
        <v>2</v>
      </c>
      <c r="C34" s="555"/>
      <c r="D34" s="555"/>
      <c r="E34" s="285">
        <v>3</v>
      </c>
      <c r="F34" s="285">
        <v>4</v>
      </c>
      <c r="G34" s="285">
        <v>5</v>
      </c>
    </row>
    <row r="35" spans="1:7" s="50" customFormat="1" ht="30" customHeight="1" x14ac:dyDescent="0.2">
      <c r="A35" s="282">
        <v>1</v>
      </c>
      <c r="B35" s="677" t="s">
        <v>396</v>
      </c>
      <c r="C35" s="677"/>
      <c r="D35" s="677"/>
      <c r="E35" s="175">
        <v>1503350</v>
      </c>
      <c r="F35" s="175">
        <v>0</v>
      </c>
      <c r="G35" s="175">
        <f>E35+F35</f>
        <v>1503350</v>
      </c>
    </row>
    <row r="36" spans="1:7" ht="15.75" customHeight="1" x14ac:dyDescent="0.25">
      <c r="A36" s="551" t="s">
        <v>24</v>
      </c>
      <c r="B36" s="551"/>
      <c r="C36" s="551"/>
      <c r="D36" s="551"/>
      <c r="E36" s="176">
        <f>SUM(E35:E35)</f>
        <v>1503350</v>
      </c>
      <c r="F36" s="176">
        <f>SUM(F35:F35)</f>
        <v>0</v>
      </c>
      <c r="G36" s="176">
        <f>SUM(G35:G35)</f>
        <v>1503350</v>
      </c>
    </row>
    <row r="37" spans="1:7" ht="15.75" customHeight="1" x14ac:dyDescent="0.25">
      <c r="A37" s="42"/>
      <c r="B37" s="42"/>
      <c r="C37" s="42"/>
      <c r="D37" s="42"/>
      <c r="E37" s="42"/>
      <c r="F37" s="42"/>
      <c r="G37" s="42"/>
    </row>
    <row r="38" spans="1:7" ht="15.75" customHeight="1" x14ac:dyDescent="0.25">
      <c r="A38" s="550" t="s">
        <v>53</v>
      </c>
      <c r="B38" s="550"/>
      <c r="C38" s="550"/>
      <c r="D38" s="550"/>
      <c r="E38" s="550"/>
      <c r="F38" s="550"/>
      <c r="G38" s="550"/>
    </row>
    <row r="39" spans="1:7" ht="15.75" x14ac:dyDescent="0.25">
      <c r="A39" s="17"/>
      <c r="G39" s="43" t="s">
        <v>25</v>
      </c>
    </row>
    <row r="40" spans="1:7" ht="15.75" x14ac:dyDescent="0.25">
      <c r="A40" s="284" t="s">
        <v>17</v>
      </c>
      <c r="B40" s="581" t="s">
        <v>26</v>
      </c>
      <c r="C40" s="582"/>
      <c r="D40" s="583"/>
      <c r="E40" s="284" t="s">
        <v>22</v>
      </c>
      <c r="F40" s="284" t="s">
        <v>23</v>
      </c>
      <c r="G40" s="284" t="s">
        <v>24</v>
      </c>
    </row>
    <row r="41" spans="1:7" s="28" customFormat="1" ht="8.25" x14ac:dyDescent="0.15">
      <c r="A41" s="285">
        <v>1</v>
      </c>
      <c r="B41" s="552">
        <v>2</v>
      </c>
      <c r="C41" s="553"/>
      <c r="D41" s="554"/>
      <c r="E41" s="285">
        <v>3</v>
      </c>
      <c r="F41" s="285">
        <v>4</v>
      </c>
      <c r="G41" s="285">
        <v>5</v>
      </c>
    </row>
    <row r="42" spans="1:7" ht="30" customHeight="1" x14ac:dyDescent="0.25">
      <c r="A42" s="282">
        <v>1</v>
      </c>
      <c r="B42" s="537" t="s">
        <v>393</v>
      </c>
      <c r="C42" s="538"/>
      <c r="D42" s="539"/>
      <c r="E42" s="172">
        <v>1503350</v>
      </c>
      <c r="F42" s="172">
        <v>0</v>
      </c>
      <c r="G42" s="51">
        <f>E42+F42</f>
        <v>1503350</v>
      </c>
    </row>
    <row r="43" spans="1:7" ht="15.75" x14ac:dyDescent="0.25">
      <c r="A43" s="581" t="s">
        <v>24</v>
      </c>
      <c r="B43" s="582"/>
      <c r="C43" s="582"/>
      <c r="D43" s="583"/>
      <c r="E43" s="51">
        <f>SUM(E42:E42)</f>
        <v>1503350</v>
      </c>
      <c r="F43" s="51">
        <f>SUM(F42:F42)</f>
        <v>0</v>
      </c>
      <c r="G43" s="51">
        <f>SUM(G42:G42)</f>
        <v>1503350</v>
      </c>
    </row>
    <row r="44" spans="1:7" ht="15.75" customHeight="1" x14ac:dyDescent="0.25">
      <c r="A44" s="42"/>
      <c r="B44" s="42"/>
      <c r="C44" s="42"/>
      <c r="D44" s="42"/>
      <c r="E44" s="150"/>
      <c r="F44" s="150"/>
      <c r="G44" s="150"/>
    </row>
    <row r="45" spans="1:7" ht="15.75" customHeight="1" x14ac:dyDescent="0.25">
      <c r="A45" s="550" t="s">
        <v>279</v>
      </c>
      <c r="B45" s="550"/>
      <c r="C45" s="550"/>
      <c r="D45" s="550"/>
      <c r="E45" s="550"/>
      <c r="F45" s="550"/>
      <c r="G45" s="550"/>
    </row>
    <row r="46" spans="1:7" ht="15.75" x14ac:dyDescent="0.25">
      <c r="A46" s="293"/>
      <c r="B46" s="286"/>
      <c r="C46" s="286"/>
      <c r="D46" s="286"/>
      <c r="E46" s="286"/>
      <c r="F46" s="286"/>
      <c r="G46" s="286"/>
    </row>
    <row r="47" spans="1:7" ht="15.75" x14ac:dyDescent="0.25">
      <c r="A47" s="284" t="s">
        <v>17</v>
      </c>
      <c r="B47" s="284" t="s">
        <v>27</v>
      </c>
      <c r="C47" s="284" t="s">
        <v>28</v>
      </c>
      <c r="D47" s="284" t="s">
        <v>29</v>
      </c>
      <c r="E47" s="284" t="s">
        <v>22</v>
      </c>
      <c r="F47" s="284" t="s">
        <v>23</v>
      </c>
      <c r="G47" s="284" t="s">
        <v>24</v>
      </c>
    </row>
    <row r="48" spans="1:7" s="28" customFormat="1" ht="8.25" x14ac:dyDescent="0.15">
      <c r="A48" s="285">
        <v>1</v>
      </c>
      <c r="B48" s="285">
        <v>2</v>
      </c>
      <c r="C48" s="285">
        <v>3</v>
      </c>
      <c r="D48" s="285">
        <v>4</v>
      </c>
      <c r="E48" s="285">
        <v>5</v>
      </c>
      <c r="F48" s="285">
        <v>6</v>
      </c>
      <c r="G48" s="285">
        <v>7</v>
      </c>
    </row>
    <row r="49" spans="1:11" s="295" customFormat="1" ht="14.25" customHeight="1" x14ac:dyDescent="0.25">
      <c r="A49" s="96">
        <v>1</v>
      </c>
      <c r="B49" s="682" t="s">
        <v>397</v>
      </c>
      <c r="C49" s="683"/>
      <c r="D49" s="683"/>
      <c r="E49" s="683"/>
      <c r="F49" s="683"/>
      <c r="G49" s="684"/>
      <c r="I49" s="69"/>
      <c r="J49" s="70"/>
      <c r="K49" s="69"/>
    </row>
    <row r="50" spans="1:11" s="295" customFormat="1" ht="14.25" customHeight="1" x14ac:dyDescent="0.25">
      <c r="A50" s="279" t="s">
        <v>55</v>
      </c>
      <c r="B50" s="113" t="s">
        <v>30</v>
      </c>
      <c r="C50" s="97"/>
      <c r="D50" s="97"/>
      <c r="E50" s="97"/>
      <c r="F50" s="97"/>
      <c r="G50" s="97"/>
      <c r="I50" s="69"/>
      <c r="J50" s="296"/>
      <c r="K50" s="69"/>
    </row>
    <row r="51" spans="1:11" s="295" customFormat="1" ht="24" customHeight="1" x14ac:dyDescent="0.25">
      <c r="A51" s="279"/>
      <c r="B51" s="97" t="s">
        <v>372</v>
      </c>
      <c r="C51" s="97" t="s">
        <v>73</v>
      </c>
      <c r="D51" s="97" t="s">
        <v>371</v>
      </c>
      <c r="E51" s="103">
        <f>E35</f>
        <v>1503350</v>
      </c>
      <c r="F51" s="103"/>
      <c r="G51" s="103">
        <f>E51+F51</f>
        <v>1503350</v>
      </c>
      <c r="I51" s="69"/>
      <c r="J51" s="296"/>
      <c r="K51" s="69"/>
    </row>
    <row r="52" spans="1:11" s="295" customFormat="1" ht="12.75" customHeight="1" x14ac:dyDescent="0.25">
      <c r="A52" s="279" t="s">
        <v>68</v>
      </c>
      <c r="B52" s="113" t="s">
        <v>31</v>
      </c>
      <c r="C52" s="97"/>
      <c r="D52" s="97"/>
      <c r="E52" s="101"/>
      <c r="F52" s="101"/>
      <c r="G52" s="97"/>
      <c r="I52" s="69"/>
      <c r="J52" s="296"/>
      <c r="K52" s="69"/>
    </row>
    <row r="53" spans="1:11" s="295" customFormat="1" ht="22.5" x14ac:dyDescent="0.25">
      <c r="A53" s="96"/>
      <c r="B53" s="167" t="s">
        <v>356</v>
      </c>
      <c r="C53" s="97" t="s">
        <v>57</v>
      </c>
      <c r="D53" s="97" t="s">
        <v>74</v>
      </c>
      <c r="E53" s="98">
        <v>1</v>
      </c>
      <c r="F53" s="98"/>
      <c r="G53" s="98">
        <f>E53</f>
        <v>1</v>
      </c>
      <c r="H53" s="148"/>
      <c r="I53" s="69"/>
      <c r="J53" s="70"/>
      <c r="K53" s="69"/>
    </row>
    <row r="54" spans="1:11" s="295" customFormat="1" ht="13.5" customHeight="1" x14ac:dyDescent="0.25">
      <c r="A54" s="279" t="s">
        <v>72</v>
      </c>
      <c r="B54" s="113" t="s">
        <v>143</v>
      </c>
      <c r="C54" s="97"/>
      <c r="D54" s="97"/>
      <c r="E54" s="101"/>
      <c r="F54" s="101"/>
      <c r="G54" s="97"/>
      <c r="I54" s="69"/>
      <c r="J54" s="296"/>
      <c r="K54" s="69"/>
    </row>
    <row r="55" spans="1:11" s="295" customFormat="1" ht="14.25" x14ac:dyDescent="0.2">
      <c r="A55" s="96"/>
      <c r="B55" s="97" t="s">
        <v>398</v>
      </c>
      <c r="C55" s="97" t="s">
        <v>73</v>
      </c>
      <c r="D55" s="97" t="s">
        <v>74</v>
      </c>
      <c r="E55" s="103">
        <f>E51/E53</f>
        <v>1503350</v>
      </c>
      <c r="F55" s="103"/>
      <c r="G55" s="103">
        <f>G51/G53</f>
        <v>1503350</v>
      </c>
      <c r="I55" s="621"/>
      <c r="J55" s="621"/>
      <c r="K55" s="621"/>
    </row>
    <row r="56" spans="1:11" s="295" customFormat="1" ht="11.25" customHeight="1" x14ac:dyDescent="0.25">
      <c r="A56" s="279" t="s">
        <v>77</v>
      </c>
      <c r="B56" s="113" t="s">
        <v>33</v>
      </c>
      <c r="C56" s="97"/>
      <c r="D56" s="97"/>
      <c r="E56" s="97"/>
      <c r="F56" s="97"/>
      <c r="G56" s="97"/>
      <c r="I56" s="69"/>
      <c r="J56" s="296"/>
      <c r="K56" s="69"/>
    </row>
    <row r="57" spans="1:11" s="295" customFormat="1" ht="17.25" customHeight="1" x14ac:dyDescent="0.25">
      <c r="A57" s="96"/>
      <c r="B57" s="77" t="s">
        <v>321</v>
      </c>
      <c r="C57" s="97" t="s">
        <v>90</v>
      </c>
      <c r="D57" s="97" t="s">
        <v>74</v>
      </c>
      <c r="E57" s="97">
        <v>100</v>
      </c>
      <c r="F57" s="97"/>
      <c r="G57" s="97">
        <v>100</v>
      </c>
      <c r="I57" s="69"/>
      <c r="J57" s="70"/>
      <c r="K57" s="69"/>
    </row>
    <row r="58" spans="1:11" ht="15.75" x14ac:dyDescent="0.25">
      <c r="A58" s="17"/>
    </row>
    <row r="59" spans="1:11" ht="37.5" customHeight="1" x14ac:dyDescent="0.25">
      <c r="A59" s="558" t="s">
        <v>370</v>
      </c>
      <c r="B59" s="558"/>
      <c r="C59" s="558"/>
      <c r="D59" s="45"/>
      <c r="E59" s="23"/>
      <c r="F59" s="559" t="s">
        <v>386</v>
      </c>
      <c r="G59" s="559"/>
    </row>
    <row r="60" spans="1:11" s="28" customFormat="1" ht="8.25" x14ac:dyDescent="0.15">
      <c r="A60" s="46"/>
      <c r="B60" s="47"/>
      <c r="D60" s="48" t="s">
        <v>34</v>
      </c>
      <c r="F60" s="560" t="s">
        <v>35</v>
      </c>
      <c r="G60" s="560"/>
    </row>
    <row r="61" spans="1:11" ht="15.75" x14ac:dyDescent="0.25">
      <c r="A61" s="557" t="s">
        <v>36</v>
      </c>
      <c r="B61" s="557"/>
      <c r="C61" s="293"/>
      <c r="D61" s="293"/>
    </row>
    <row r="62" spans="1:11" ht="15.75" x14ac:dyDescent="0.25">
      <c r="A62" s="286"/>
      <c r="B62" s="286"/>
      <c r="C62" s="293"/>
      <c r="D62" s="293"/>
    </row>
    <row r="63" spans="1:11" ht="50.25" customHeight="1" x14ac:dyDescent="0.25">
      <c r="A63" s="558" t="s">
        <v>414</v>
      </c>
      <c r="B63" s="558"/>
      <c r="C63" s="558"/>
      <c r="D63" s="22"/>
      <c r="E63" s="23"/>
      <c r="F63" s="559" t="s">
        <v>54</v>
      </c>
      <c r="G63" s="559"/>
    </row>
    <row r="64" spans="1:11" s="28" customFormat="1" ht="8.25" x14ac:dyDescent="0.15">
      <c r="A64" s="49"/>
      <c r="B64" s="47"/>
      <c r="C64" s="47"/>
      <c r="D64" s="48" t="s">
        <v>34</v>
      </c>
      <c r="F64" s="560" t="s">
        <v>35</v>
      </c>
      <c r="G64" s="560"/>
    </row>
    <row r="65" spans="1:2" x14ac:dyDescent="0.25">
      <c r="A65" s="548" t="s">
        <v>37</v>
      </c>
      <c r="B65" s="548"/>
    </row>
    <row r="66" spans="1:2" x14ac:dyDescent="0.25">
      <c r="A66" s="549" t="s">
        <v>689</v>
      </c>
      <c r="B66" s="549"/>
    </row>
    <row r="67" spans="1:2" x14ac:dyDescent="0.25">
      <c r="A67" s="544" t="s">
        <v>38</v>
      </c>
      <c r="B67" s="544"/>
    </row>
  </sheetData>
  <mergeCells count="59">
    <mergeCell ref="A9:G9"/>
    <mergeCell ref="F1:G2"/>
    <mergeCell ref="E4:G4"/>
    <mergeCell ref="E5:G5"/>
    <mergeCell ref="E6:G6"/>
    <mergeCell ref="E7:G7"/>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26:G26"/>
    <mergeCell ref="B28:G28"/>
    <mergeCell ref="B29:G29"/>
    <mergeCell ref="E16:F16"/>
    <mergeCell ref="K16:M16"/>
    <mergeCell ref="A20:G20"/>
    <mergeCell ref="B21:G21"/>
    <mergeCell ref="B22:G22"/>
    <mergeCell ref="A24:C24"/>
    <mergeCell ref="D24:G24"/>
    <mergeCell ref="E17:F17"/>
    <mergeCell ref="K17:L17"/>
    <mergeCell ref="M17:O17"/>
    <mergeCell ref="A18:G18"/>
    <mergeCell ref="A19:C19"/>
    <mergeCell ref="D19:G19"/>
    <mergeCell ref="A31:G31"/>
    <mergeCell ref="B33:D33"/>
    <mergeCell ref="B34:D34"/>
    <mergeCell ref="A38:G38"/>
    <mergeCell ref="B40:D40"/>
    <mergeCell ref="A36:D36"/>
    <mergeCell ref="B35:D35"/>
    <mergeCell ref="B41:D41"/>
    <mergeCell ref="B42:D42"/>
    <mergeCell ref="I55:K55"/>
    <mergeCell ref="A43:D43"/>
    <mergeCell ref="A45:G45"/>
    <mergeCell ref="B49:G49"/>
    <mergeCell ref="A59:C59"/>
    <mergeCell ref="F59:G59"/>
    <mergeCell ref="A67:B67"/>
    <mergeCell ref="A61:B61"/>
    <mergeCell ref="A63:C63"/>
    <mergeCell ref="F63:G63"/>
    <mergeCell ref="F64:G64"/>
    <mergeCell ref="A65:B65"/>
    <mergeCell ref="A66:B66"/>
    <mergeCell ref="F60:G60"/>
  </mergeCells>
  <pageMargins left="0.39370078740157483" right="0.39370078740157483" top="0.39370078740157483" bottom="0.39370078740157483" header="0" footer="0"/>
  <pageSetup paperSize="9" orientation="landscape" horizontalDpi="300" verticalDpi="300" r:id="rId1"/>
  <rowBreaks count="1" manualBreakCount="1">
    <brk id="21" max="6"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view="pageBreakPreview" zoomScale="90" zoomScaleSheetLayoutView="9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702</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373" t="s">
        <v>6</v>
      </c>
      <c r="C13" s="27"/>
      <c r="D13" s="573" t="s">
        <v>3</v>
      </c>
      <c r="E13" s="573"/>
      <c r="F13" s="27"/>
      <c r="G13" s="374"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70" t="s">
        <v>10</v>
      </c>
      <c r="C15" s="24"/>
      <c r="D15" s="565" t="s">
        <v>9</v>
      </c>
      <c r="E15" s="565"/>
      <c r="F15" s="5"/>
      <c r="G15" s="25" t="s">
        <v>7</v>
      </c>
      <c r="H15" s="6"/>
      <c r="I15" s="566"/>
      <c r="J15" s="566"/>
      <c r="K15" s="566"/>
      <c r="L15" s="566"/>
      <c r="M15" s="566"/>
      <c r="N15" s="7"/>
      <c r="O15" s="575"/>
      <c r="P15" s="575"/>
    </row>
    <row r="16" spans="1:16" ht="27" customHeight="1" x14ac:dyDescent="0.25">
      <c r="A16" s="11" t="s">
        <v>11</v>
      </c>
      <c r="B16" s="376" t="s">
        <v>454</v>
      </c>
      <c r="C16" s="376" t="s">
        <v>455</v>
      </c>
      <c r="D16" s="376" t="s">
        <v>456</v>
      </c>
      <c r="E16" s="569" t="s">
        <v>457</v>
      </c>
      <c r="F16" s="569"/>
      <c r="G16" s="376" t="s">
        <v>458</v>
      </c>
      <c r="H16" s="372"/>
      <c r="I16" s="10"/>
      <c r="J16" s="372"/>
      <c r="K16" s="570"/>
      <c r="L16" s="570"/>
      <c r="M16" s="570"/>
      <c r="N16" s="570"/>
      <c r="O16" s="570"/>
      <c r="P16" s="372"/>
    </row>
    <row r="17" spans="1:16" s="35" customFormat="1" ht="24.75" x14ac:dyDescent="0.25">
      <c r="B17" s="373" t="s">
        <v>12</v>
      </c>
      <c r="C17" s="370" t="s">
        <v>13</v>
      </c>
      <c r="D17" s="370" t="s">
        <v>14</v>
      </c>
      <c r="E17" s="565" t="s">
        <v>15</v>
      </c>
      <c r="F17" s="565"/>
      <c r="G17" s="370" t="s">
        <v>16</v>
      </c>
      <c r="H17" s="36"/>
      <c r="I17" s="371"/>
      <c r="J17" s="371"/>
      <c r="K17" s="566"/>
      <c r="L17" s="566"/>
      <c r="M17" s="566"/>
      <c r="N17" s="566"/>
      <c r="O17" s="566"/>
      <c r="P17" s="371"/>
    </row>
    <row r="18" spans="1:16" ht="35.25" customHeight="1" x14ac:dyDescent="0.25">
      <c r="A18" s="550" t="s">
        <v>690</v>
      </c>
      <c r="B18" s="550"/>
      <c r="C18" s="550"/>
      <c r="D18" s="550"/>
      <c r="E18" s="550"/>
      <c r="F18" s="550"/>
      <c r="G18" s="550"/>
    </row>
    <row r="19" spans="1:16" ht="108" customHeight="1" x14ac:dyDescent="0.25">
      <c r="A19" s="567" t="s">
        <v>45</v>
      </c>
      <c r="B19" s="567"/>
      <c r="C19" s="567"/>
      <c r="D19" s="687" t="s">
        <v>746</v>
      </c>
      <c r="E19" s="687"/>
      <c r="F19" s="687"/>
      <c r="G19" s="687"/>
    </row>
    <row r="20" spans="1:16" ht="15.75" customHeight="1" x14ac:dyDescent="0.25">
      <c r="A20" s="550" t="s">
        <v>46</v>
      </c>
      <c r="B20" s="550"/>
      <c r="C20" s="550"/>
      <c r="D20" s="550"/>
      <c r="E20" s="550"/>
      <c r="F20" s="550"/>
      <c r="G20" s="550"/>
    </row>
    <row r="21" spans="1:16" x14ac:dyDescent="0.25">
      <c r="A21" s="364" t="s">
        <v>17</v>
      </c>
      <c r="B21" s="543" t="s">
        <v>18</v>
      </c>
      <c r="C21" s="543"/>
      <c r="D21" s="543"/>
      <c r="E21" s="543"/>
      <c r="F21" s="543"/>
      <c r="G21" s="543"/>
    </row>
    <row r="22" spans="1:16" x14ac:dyDescent="0.25">
      <c r="A22" s="364">
        <v>1</v>
      </c>
      <c r="B22" s="624" t="s">
        <v>459</v>
      </c>
      <c r="C22" s="624"/>
      <c r="D22" s="624"/>
      <c r="E22" s="624"/>
      <c r="F22" s="624"/>
      <c r="G22" s="624"/>
    </row>
    <row r="23" spans="1:16" x14ac:dyDescent="0.25">
      <c r="A23" s="72"/>
      <c r="B23" s="151"/>
      <c r="C23" s="151"/>
      <c r="D23" s="151"/>
      <c r="E23" s="151"/>
      <c r="F23" s="151"/>
      <c r="G23" s="151"/>
    </row>
    <row r="24" spans="1:16" ht="15.75" x14ac:dyDescent="0.25">
      <c r="A24" s="562" t="s">
        <v>50</v>
      </c>
      <c r="B24" s="562"/>
      <c r="C24" s="562"/>
      <c r="D24" s="563" t="s">
        <v>459</v>
      </c>
      <c r="E24" s="563"/>
      <c r="F24" s="563"/>
      <c r="G24" s="563"/>
    </row>
    <row r="25" spans="1:16" ht="15.75" x14ac:dyDescent="0.25">
      <c r="A25" s="369"/>
      <c r="B25" s="369"/>
      <c r="C25" s="369"/>
      <c r="D25" s="15"/>
      <c r="E25" s="15"/>
      <c r="F25" s="15"/>
      <c r="G25" s="15"/>
    </row>
    <row r="26" spans="1:16" ht="15.75" customHeight="1" x14ac:dyDescent="0.25">
      <c r="A26" s="550" t="s">
        <v>49</v>
      </c>
      <c r="B26" s="550"/>
      <c r="C26" s="550"/>
      <c r="D26" s="550"/>
      <c r="E26" s="550"/>
      <c r="F26" s="550"/>
      <c r="G26" s="550"/>
    </row>
    <row r="27" spans="1:16" ht="15.75" customHeight="1" x14ac:dyDescent="0.25">
      <c r="A27" s="365"/>
      <c r="B27" s="365"/>
      <c r="C27" s="365"/>
      <c r="D27" s="365"/>
      <c r="E27" s="365"/>
      <c r="F27" s="365"/>
      <c r="G27" s="365"/>
    </row>
    <row r="28" spans="1:16" ht="15.75" x14ac:dyDescent="0.25">
      <c r="A28" s="366" t="s">
        <v>17</v>
      </c>
      <c r="B28" s="551" t="s">
        <v>19</v>
      </c>
      <c r="C28" s="551"/>
      <c r="D28" s="551"/>
      <c r="E28" s="551"/>
      <c r="F28" s="551"/>
      <c r="G28" s="551"/>
    </row>
    <row r="29" spans="1:16" ht="15.75" x14ac:dyDescent="0.25">
      <c r="A29" s="366">
        <v>1</v>
      </c>
      <c r="B29" s="543" t="s">
        <v>460</v>
      </c>
      <c r="C29" s="543"/>
      <c r="D29" s="543"/>
      <c r="E29" s="543"/>
      <c r="F29" s="543"/>
      <c r="G29" s="543"/>
    </row>
    <row r="30" spans="1:16" ht="15.75" x14ac:dyDescent="0.25">
      <c r="A30" s="42"/>
      <c r="B30" s="42"/>
      <c r="C30" s="42"/>
      <c r="D30" s="42"/>
      <c r="E30" s="42"/>
      <c r="F30" s="42"/>
      <c r="G30" s="42"/>
    </row>
    <row r="31" spans="1:16" ht="15.75" x14ac:dyDescent="0.25">
      <c r="A31" s="564" t="s">
        <v>52</v>
      </c>
      <c r="B31" s="564"/>
      <c r="C31" s="564"/>
      <c r="D31" s="564"/>
      <c r="E31" s="564"/>
      <c r="F31" s="564"/>
      <c r="G31" s="564"/>
    </row>
    <row r="32" spans="1:16" ht="15.75" x14ac:dyDescent="0.25">
      <c r="A32" s="17"/>
      <c r="G32" s="44" t="s">
        <v>21</v>
      </c>
    </row>
    <row r="33" spans="1:7" ht="15.75" x14ac:dyDescent="0.25">
      <c r="A33" s="366" t="s">
        <v>17</v>
      </c>
      <c r="B33" s="551" t="s">
        <v>20</v>
      </c>
      <c r="C33" s="551"/>
      <c r="D33" s="551"/>
      <c r="E33" s="366" t="s">
        <v>22</v>
      </c>
      <c r="F33" s="366" t="s">
        <v>23</v>
      </c>
      <c r="G33" s="366" t="s">
        <v>24</v>
      </c>
    </row>
    <row r="34" spans="1:7" s="50" customFormat="1" ht="12.75" x14ac:dyDescent="0.2">
      <c r="A34" s="364">
        <v>1</v>
      </c>
      <c r="B34" s="543">
        <v>2</v>
      </c>
      <c r="C34" s="543"/>
      <c r="D34" s="543"/>
      <c r="E34" s="364">
        <v>3</v>
      </c>
      <c r="F34" s="364">
        <v>4</v>
      </c>
      <c r="G34" s="364">
        <v>5</v>
      </c>
    </row>
    <row r="35" spans="1:7" s="50" customFormat="1" ht="28.5" customHeight="1" x14ac:dyDescent="0.2">
      <c r="A35" s="364">
        <v>1</v>
      </c>
      <c r="B35" s="543" t="s">
        <v>460</v>
      </c>
      <c r="C35" s="543"/>
      <c r="D35" s="543"/>
      <c r="E35" s="51">
        <v>0</v>
      </c>
      <c r="F35" s="51">
        <v>5430210</v>
      </c>
      <c r="G35" s="51">
        <f>E35+F35</f>
        <v>5430210</v>
      </c>
    </row>
    <row r="36" spans="1:7" ht="15.75" customHeight="1" x14ac:dyDescent="0.25">
      <c r="A36" s="551" t="s">
        <v>24</v>
      </c>
      <c r="B36" s="551"/>
      <c r="C36" s="551"/>
      <c r="D36" s="551"/>
      <c r="E36" s="74">
        <f>SUM(E35:E35)</f>
        <v>0</v>
      </c>
      <c r="F36" s="74">
        <f>SUM(F35:F35)</f>
        <v>5430210</v>
      </c>
      <c r="G36" s="74">
        <f>SUM(G35:G35)</f>
        <v>5430210</v>
      </c>
    </row>
    <row r="37" spans="1:7" ht="15.75" customHeight="1" x14ac:dyDescent="0.25">
      <c r="A37" s="42"/>
      <c r="B37" s="42"/>
      <c r="C37" s="42"/>
      <c r="D37" s="42"/>
      <c r="E37" s="42"/>
      <c r="F37" s="42"/>
      <c r="G37" s="42"/>
    </row>
    <row r="38" spans="1:7" ht="15.75" customHeight="1" x14ac:dyDescent="0.25">
      <c r="A38" s="550" t="s">
        <v>53</v>
      </c>
      <c r="B38" s="550"/>
      <c r="C38" s="550"/>
      <c r="D38" s="550"/>
      <c r="E38" s="550"/>
      <c r="F38" s="550"/>
      <c r="G38" s="550"/>
    </row>
    <row r="39" spans="1:7" ht="15.75" x14ac:dyDescent="0.25">
      <c r="A39" s="17"/>
      <c r="G39" s="43" t="s">
        <v>25</v>
      </c>
    </row>
    <row r="40" spans="1:7" ht="15.75" x14ac:dyDescent="0.25">
      <c r="A40" s="366" t="s">
        <v>17</v>
      </c>
      <c r="B40" s="581" t="s">
        <v>26</v>
      </c>
      <c r="C40" s="582"/>
      <c r="D40" s="583"/>
      <c r="E40" s="366" t="s">
        <v>22</v>
      </c>
      <c r="F40" s="366" t="s">
        <v>23</v>
      </c>
      <c r="G40" s="366" t="s">
        <v>24</v>
      </c>
    </row>
    <row r="41" spans="1:7" s="50" customFormat="1" ht="12.75" x14ac:dyDescent="0.2">
      <c r="A41" s="364">
        <v>1</v>
      </c>
      <c r="B41" s="537">
        <v>2</v>
      </c>
      <c r="C41" s="538"/>
      <c r="D41" s="539"/>
      <c r="E41" s="364">
        <v>3</v>
      </c>
      <c r="F41" s="364">
        <v>4</v>
      </c>
      <c r="G41" s="364">
        <v>5</v>
      </c>
    </row>
    <row r="42" spans="1:7" ht="30.75" customHeight="1" x14ac:dyDescent="0.25">
      <c r="A42" s="364">
        <v>1</v>
      </c>
      <c r="B42" s="537" t="s">
        <v>699</v>
      </c>
      <c r="C42" s="538"/>
      <c r="D42" s="539"/>
      <c r="E42" s="51">
        <v>0</v>
      </c>
      <c r="F42" s="51">
        <v>5430210</v>
      </c>
      <c r="G42" s="51">
        <f>E42+F42</f>
        <v>5430210</v>
      </c>
    </row>
    <row r="43" spans="1:7" ht="15.75" x14ac:dyDescent="0.25">
      <c r="A43" s="581" t="s">
        <v>24</v>
      </c>
      <c r="B43" s="582"/>
      <c r="C43" s="582"/>
      <c r="D43" s="583"/>
      <c r="E43" s="51">
        <f>SUM(E42:E42)</f>
        <v>0</v>
      </c>
      <c r="F43" s="51">
        <f>SUM(F42:F42)</f>
        <v>5430210</v>
      </c>
      <c r="G43" s="51">
        <f>SUM(G42:G42)</f>
        <v>5430210</v>
      </c>
    </row>
    <row r="44" spans="1:7" ht="15.75" customHeight="1" x14ac:dyDescent="0.25">
      <c r="A44" s="42"/>
      <c r="B44" s="42"/>
      <c r="C44" s="42"/>
      <c r="D44" s="42"/>
      <c r="E44" s="150"/>
      <c r="F44" s="150"/>
      <c r="G44" s="150"/>
    </row>
    <row r="45" spans="1:7" ht="15.75" customHeight="1" x14ac:dyDescent="0.25">
      <c r="A45" s="550" t="s">
        <v>279</v>
      </c>
      <c r="B45" s="550"/>
      <c r="C45" s="550"/>
      <c r="D45" s="550"/>
      <c r="E45" s="550"/>
      <c r="F45" s="550"/>
      <c r="G45" s="550"/>
    </row>
    <row r="46" spans="1:7" ht="15.75" x14ac:dyDescent="0.25">
      <c r="A46" s="375"/>
      <c r="B46" s="368"/>
      <c r="C46" s="368"/>
      <c r="D46" s="368"/>
      <c r="E46" s="368"/>
      <c r="F46" s="368"/>
      <c r="G46" s="368"/>
    </row>
    <row r="47" spans="1:7" ht="15.75" x14ac:dyDescent="0.25">
      <c r="A47" s="366" t="s">
        <v>17</v>
      </c>
      <c r="B47" s="366" t="s">
        <v>27</v>
      </c>
      <c r="C47" s="366" t="s">
        <v>28</v>
      </c>
      <c r="D47" s="366" t="s">
        <v>29</v>
      </c>
      <c r="E47" s="366" t="s">
        <v>22</v>
      </c>
      <c r="F47" s="366" t="s">
        <v>23</v>
      </c>
      <c r="G47" s="366" t="s">
        <v>24</v>
      </c>
    </row>
    <row r="48" spans="1:7" s="28" customFormat="1" ht="8.25" x14ac:dyDescent="0.15">
      <c r="A48" s="367">
        <v>1</v>
      </c>
      <c r="B48" s="367">
        <v>2</v>
      </c>
      <c r="C48" s="367">
        <v>3</v>
      </c>
      <c r="D48" s="367">
        <v>4</v>
      </c>
      <c r="E48" s="367">
        <v>5</v>
      </c>
      <c r="F48" s="367">
        <v>6</v>
      </c>
      <c r="G48" s="367">
        <v>7</v>
      </c>
    </row>
    <row r="49" spans="1:13" s="162" customFormat="1" x14ac:dyDescent="0.25">
      <c r="A49" s="96" t="s">
        <v>206</v>
      </c>
      <c r="B49" s="76" t="s">
        <v>30</v>
      </c>
      <c r="C49" s="76"/>
      <c r="D49" s="76"/>
      <c r="E49" s="76"/>
      <c r="F49" s="76"/>
      <c r="G49" s="380"/>
      <c r="H49" s="114"/>
      <c r="I49" s="621"/>
      <c r="J49" s="621"/>
      <c r="K49" s="621"/>
      <c r="L49" s="115"/>
      <c r="M49" s="115"/>
    </row>
    <row r="50" spans="1:13" s="163" customFormat="1" ht="24.75" customHeight="1" x14ac:dyDescent="0.2">
      <c r="A50" s="52"/>
      <c r="B50" s="77" t="s">
        <v>305</v>
      </c>
      <c r="C50" s="52" t="s">
        <v>73</v>
      </c>
      <c r="D50" s="77" t="s">
        <v>363</v>
      </c>
      <c r="E50" s="56"/>
      <c r="F50" s="67">
        <f>F35</f>
        <v>5430210</v>
      </c>
      <c r="G50" s="62">
        <f>E50+F50</f>
        <v>5430210</v>
      </c>
      <c r="H50" s="117"/>
      <c r="I50" s="117"/>
      <c r="J50" s="117"/>
      <c r="K50" s="117"/>
      <c r="L50" s="117"/>
      <c r="M50" s="117"/>
    </row>
    <row r="51" spans="1:13" s="163" customFormat="1" ht="14.25" customHeight="1" x14ac:dyDescent="0.35">
      <c r="A51" s="96" t="s">
        <v>209</v>
      </c>
      <c r="B51" s="76" t="s">
        <v>31</v>
      </c>
      <c r="C51" s="76"/>
      <c r="D51" s="76"/>
      <c r="E51" s="54"/>
      <c r="F51" s="54"/>
      <c r="G51" s="380"/>
      <c r="H51" s="164"/>
      <c r="I51" s="165"/>
      <c r="J51" s="166"/>
      <c r="K51" s="165"/>
      <c r="L51" s="164"/>
      <c r="M51" s="164"/>
    </row>
    <row r="52" spans="1:13" s="163" customFormat="1" ht="64.5" customHeight="1" x14ac:dyDescent="0.35">
      <c r="A52" s="52"/>
      <c r="B52" s="167" t="s">
        <v>461</v>
      </c>
      <c r="C52" s="52" t="s">
        <v>57</v>
      </c>
      <c r="D52" s="52" t="s">
        <v>124</v>
      </c>
      <c r="E52" s="380"/>
      <c r="F52" s="55">
        <v>1</v>
      </c>
      <c r="G52" s="64">
        <f>E52+F52</f>
        <v>1</v>
      </c>
      <c r="H52" s="118"/>
      <c r="I52" s="119"/>
      <c r="J52" s="120"/>
      <c r="K52" s="119"/>
      <c r="L52" s="118"/>
      <c r="M52" s="118"/>
    </row>
    <row r="53" spans="1:13" s="162" customFormat="1" ht="15.75" x14ac:dyDescent="0.25">
      <c r="A53" s="96" t="s">
        <v>147</v>
      </c>
      <c r="B53" s="76" t="s">
        <v>32</v>
      </c>
      <c r="C53" s="52"/>
      <c r="D53" s="52"/>
      <c r="E53" s="380"/>
      <c r="F53" s="380"/>
      <c r="G53" s="62"/>
      <c r="H53" s="114"/>
      <c r="I53" s="556"/>
      <c r="J53" s="556"/>
      <c r="K53" s="556"/>
      <c r="L53" s="115"/>
      <c r="M53" s="115"/>
    </row>
    <row r="54" spans="1:13" s="163" customFormat="1" ht="33" customHeight="1" x14ac:dyDescent="0.2">
      <c r="A54" s="52"/>
      <c r="B54" s="97" t="s">
        <v>306</v>
      </c>
      <c r="C54" s="52" t="s">
        <v>73</v>
      </c>
      <c r="D54" s="52" t="s">
        <v>219</v>
      </c>
      <c r="E54" s="60"/>
      <c r="F54" s="62">
        <f>F50/F52</f>
        <v>5430210</v>
      </c>
      <c r="G54" s="62">
        <f>E54+F54</f>
        <v>5430210</v>
      </c>
      <c r="H54" s="121"/>
      <c r="I54" s="121"/>
      <c r="J54" s="121"/>
      <c r="K54" s="121"/>
      <c r="L54" s="121"/>
      <c r="M54" s="121"/>
    </row>
    <row r="55" spans="1:13" s="163" customFormat="1" ht="12" customHeight="1" x14ac:dyDescent="0.35">
      <c r="A55" s="96" t="s">
        <v>427</v>
      </c>
      <c r="B55" s="160" t="s">
        <v>33</v>
      </c>
      <c r="C55" s="52"/>
      <c r="D55" s="52"/>
      <c r="E55" s="380"/>
      <c r="F55" s="60"/>
      <c r="G55" s="62"/>
      <c r="H55" s="117"/>
      <c r="I55" s="117"/>
      <c r="J55" s="122"/>
      <c r="K55" s="117"/>
      <c r="L55" s="117"/>
      <c r="M55" s="117"/>
    </row>
    <row r="56" spans="1:13" s="163" customFormat="1" ht="56.25" x14ac:dyDescent="0.35">
      <c r="A56" s="52"/>
      <c r="B56" s="379" t="s">
        <v>462</v>
      </c>
      <c r="C56" s="52" t="s">
        <v>90</v>
      </c>
      <c r="D56" s="52" t="s">
        <v>219</v>
      </c>
      <c r="E56" s="380"/>
      <c r="F56" s="384">
        <f>F54/(20000000+4263829)</f>
        <v>0.22379856040033913</v>
      </c>
      <c r="G56" s="384">
        <f>E56+F56</f>
        <v>0.22379856040033913</v>
      </c>
      <c r="H56" s="117"/>
      <c r="I56" s="117"/>
      <c r="J56" s="122"/>
      <c r="K56" s="117"/>
      <c r="L56" s="117"/>
      <c r="M56" s="117"/>
    </row>
    <row r="57" spans="1:13" ht="15.75" x14ac:dyDescent="0.25">
      <c r="A57" s="17"/>
    </row>
    <row r="58" spans="1:13" ht="37.5" customHeight="1" x14ac:dyDescent="0.25">
      <c r="A58" s="558" t="s">
        <v>370</v>
      </c>
      <c r="B58" s="558"/>
      <c r="C58" s="558"/>
      <c r="D58" s="45"/>
      <c r="E58" s="23"/>
      <c r="F58" s="559" t="s">
        <v>386</v>
      </c>
      <c r="G58" s="559"/>
    </row>
    <row r="59" spans="1:13" s="28" customFormat="1" ht="8.25" x14ac:dyDescent="0.15">
      <c r="A59" s="46"/>
      <c r="B59" s="47"/>
      <c r="D59" s="48" t="s">
        <v>34</v>
      </c>
      <c r="F59" s="560" t="s">
        <v>35</v>
      </c>
      <c r="G59" s="560"/>
    </row>
    <row r="60" spans="1:13" ht="15.75" x14ac:dyDescent="0.25">
      <c r="A60" s="557" t="s">
        <v>36</v>
      </c>
      <c r="B60" s="557"/>
      <c r="C60" s="375"/>
      <c r="D60" s="375"/>
    </row>
    <row r="61" spans="1:13" ht="15.75" x14ac:dyDescent="0.25">
      <c r="A61" s="368"/>
      <c r="B61" s="368"/>
      <c r="C61" s="375"/>
      <c r="D61" s="375"/>
    </row>
    <row r="62" spans="1:13" ht="46.5" customHeight="1" x14ac:dyDescent="0.25">
      <c r="A62" s="558" t="s">
        <v>414</v>
      </c>
      <c r="B62" s="558"/>
      <c r="C62" s="558"/>
      <c r="D62" s="22"/>
      <c r="E62" s="23"/>
      <c r="F62" s="559" t="s">
        <v>54</v>
      </c>
      <c r="G62" s="559"/>
    </row>
    <row r="63" spans="1:13" s="28" customFormat="1" ht="8.25" x14ac:dyDescent="0.15">
      <c r="A63" s="49"/>
      <c r="B63" s="47"/>
      <c r="C63" s="47"/>
      <c r="D63" s="48" t="s">
        <v>34</v>
      </c>
      <c r="F63" s="560" t="s">
        <v>35</v>
      </c>
      <c r="G63" s="560"/>
    </row>
    <row r="64" spans="1:13" x14ac:dyDescent="0.25">
      <c r="A64" s="548" t="s">
        <v>37</v>
      </c>
      <c r="B64" s="548"/>
    </row>
    <row r="65" spans="1:2" x14ac:dyDescent="0.25">
      <c r="A65" s="549" t="s">
        <v>689</v>
      </c>
      <c r="B65" s="549"/>
    </row>
    <row r="66" spans="1:2" x14ac:dyDescent="0.25">
      <c r="A66" s="544" t="s">
        <v>38</v>
      </c>
      <c r="B66" s="544"/>
    </row>
  </sheetData>
  <mergeCells count="59">
    <mergeCell ref="A9:G9"/>
    <mergeCell ref="F1:G2"/>
    <mergeCell ref="E4:G4"/>
    <mergeCell ref="E5:G5"/>
    <mergeCell ref="E6:G6"/>
    <mergeCell ref="E7:G7"/>
    <mergeCell ref="C14:F14"/>
    <mergeCell ref="D15:E15"/>
    <mergeCell ref="I15:K15"/>
    <mergeCell ref="L15:M15"/>
    <mergeCell ref="O15:P15"/>
    <mergeCell ref="A10:G10"/>
    <mergeCell ref="C12:F12"/>
    <mergeCell ref="L12:M12"/>
    <mergeCell ref="O12:P12"/>
    <mergeCell ref="D13:E13"/>
    <mergeCell ref="I13:K13"/>
    <mergeCell ref="L13:M13"/>
    <mergeCell ref="O13:P13"/>
    <mergeCell ref="A26:G26"/>
    <mergeCell ref="B28:G28"/>
    <mergeCell ref="E16:F16"/>
    <mergeCell ref="K16:M16"/>
    <mergeCell ref="N16:O16"/>
    <mergeCell ref="A20:G20"/>
    <mergeCell ref="B21:G21"/>
    <mergeCell ref="B22:G22"/>
    <mergeCell ref="A24:C24"/>
    <mergeCell ref="D24:G24"/>
    <mergeCell ref="E17:F17"/>
    <mergeCell ref="K17:L17"/>
    <mergeCell ref="M17:O17"/>
    <mergeCell ref="A18:G18"/>
    <mergeCell ref="A19:C19"/>
    <mergeCell ref="D19:G19"/>
    <mergeCell ref="B29:G29"/>
    <mergeCell ref="A31:G31"/>
    <mergeCell ref="B33:D33"/>
    <mergeCell ref="B34:D34"/>
    <mergeCell ref="B40:D40"/>
    <mergeCell ref="A36:D36"/>
    <mergeCell ref="A38:G38"/>
    <mergeCell ref="B35:D35"/>
    <mergeCell ref="B41:D41"/>
    <mergeCell ref="B42:D42"/>
    <mergeCell ref="I49:K49"/>
    <mergeCell ref="I53:K53"/>
    <mergeCell ref="A43:D43"/>
    <mergeCell ref="A45:G45"/>
    <mergeCell ref="A58:C58"/>
    <mergeCell ref="F58:G58"/>
    <mergeCell ref="A66:B66"/>
    <mergeCell ref="A60:B60"/>
    <mergeCell ref="A62:C62"/>
    <mergeCell ref="F62:G62"/>
    <mergeCell ref="F63:G63"/>
    <mergeCell ref="A64:B64"/>
    <mergeCell ref="A65:B65"/>
    <mergeCell ref="F59:G59"/>
  </mergeCells>
  <pageMargins left="0.39370078740157483" right="0.39370078740157483" top="0.39370078740157483" bottom="0.39370078740157483" header="0" footer="0"/>
  <pageSetup paperSize="9" orientation="landscape" horizontalDpi="300" verticalDpi="300" r:id="rId1"/>
  <rowBreaks count="1" manualBreakCount="1">
    <brk id="19"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view="pageBreakPreview" zoomScale="90" zoomScaleSheetLayoutView="9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702</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32.25" customHeight="1" x14ac:dyDescent="0.25">
      <c r="A16" s="11" t="s">
        <v>11</v>
      </c>
      <c r="B16" s="37" t="s">
        <v>283</v>
      </c>
      <c r="C16" s="37" t="s">
        <v>284</v>
      </c>
      <c r="D16" s="37" t="s">
        <v>285</v>
      </c>
      <c r="E16" s="620" t="s">
        <v>282</v>
      </c>
      <c r="F16" s="620"/>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688</v>
      </c>
      <c r="B18" s="550"/>
      <c r="C18" s="550"/>
      <c r="D18" s="550"/>
      <c r="E18" s="550"/>
      <c r="F18" s="550"/>
      <c r="G18" s="550"/>
    </row>
    <row r="19" spans="1:16" ht="94.5" customHeight="1" x14ac:dyDescent="0.25">
      <c r="A19" s="567" t="s">
        <v>45</v>
      </c>
      <c r="B19" s="567"/>
      <c r="C19" s="567"/>
      <c r="D19" s="633" t="s">
        <v>747</v>
      </c>
      <c r="E19" s="633"/>
      <c r="F19" s="633"/>
      <c r="G19" s="633"/>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624" t="s">
        <v>286</v>
      </c>
      <c r="C22" s="624"/>
      <c r="D22" s="624"/>
      <c r="E22" s="624"/>
      <c r="F22" s="624"/>
      <c r="G22" s="624"/>
    </row>
    <row r="23" spans="1:16" x14ac:dyDescent="0.25">
      <c r="A23" s="72"/>
      <c r="B23" s="151"/>
      <c r="C23" s="151"/>
      <c r="D23" s="151"/>
      <c r="E23" s="151"/>
      <c r="F23" s="151"/>
      <c r="G23" s="151"/>
    </row>
    <row r="24" spans="1:16" ht="15.75" x14ac:dyDescent="0.25">
      <c r="A24" s="562" t="s">
        <v>50</v>
      </c>
      <c r="B24" s="562"/>
      <c r="C24" s="562"/>
      <c r="D24" s="563" t="s">
        <v>287</v>
      </c>
      <c r="E24" s="563"/>
      <c r="F24" s="563"/>
      <c r="G24" s="563"/>
    </row>
    <row r="25" spans="1:16" ht="15.75" x14ac:dyDescent="0.25">
      <c r="A25" s="73"/>
      <c r="B25" s="73"/>
      <c r="C25" s="73"/>
      <c r="D25" s="15"/>
      <c r="E25" s="15"/>
      <c r="F25" s="15"/>
      <c r="G25" s="15"/>
    </row>
    <row r="26" spans="1:16" ht="15.75" customHeight="1" x14ac:dyDescent="0.25">
      <c r="A26" s="550" t="s">
        <v>49</v>
      </c>
      <c r="B26" s="550"/>
      <c r="C26" s="550"/>
      <c r="D26" s="550"/>
      <c r="E26" s="550"/>
      <c r="F26" s="550"/>
      <c r="G26" s="550"/>
    </row>
    <row r="27" spans="1:16" ht="15.75" x14ac:dyDescent="0.25">
      <c r="A27" s="18" t="s">
        <v>17</v>
      </c>
      <c r="B27" s="551" t="s">
        <v>19</v>
      </c>
      <c r="C27" s="551"/>
      <c r="D27" s="551"/>
      <c r="E27" s="551"/>
      <c r="F27" s="551"/>
      <c r="G27" s="551"/>
    </row>
    <row r="28" spans="1:16" ht="15.75" x14ac:dyDescent="0.25">
      <c r="A28" s="196">
        <v>1</v>
      </c>
      <c r="B28" s="543" t="s">
        <v>288</v>
      </c>
      <c r="C28" s="543"/>
      <c r="D28" s="543"/>
      <c r="E28" s="543"/>
      <c r="F28" s="543"/>
      <c r="G28" s="543"/>
    </row>
    <row r="29" spans="1:16" ht="15.75" x14ac:dyDescent="0.25">
      <c r="A29" s="42"/>
      <c r="B29" s="42"/>
      <c r="C29" s="42"/>
      <c r="D29" s="42"/>
      <c r="E29" s="42"/>
      <c r="F29" s="42"/>
      <c r="G29" s="42"/>
    </row>
    <row r="30" spans="1:16" ht="15.75" x14ac:dyDescent="0.25">
      <c r="A30" s="564" t="s">
        <v>52</v>
      </c>
      <c r="B30" s="564"/>
      <c r="C30" s="564"/>
      <c r="D30" s="564"/>
      <c r="E30" s="564"/>
      <c r="F30" s="564"/>
      <c r="G30" s="564"/>
    </row>
    <row r="31" spans="1:16" ht="15.75" x14ac:dyDescent="0.25">
      <c r="A31" s="17"/>
      <c r="G31" s="44" t="s">
        <v>21</v>
      </c>
    </row>
    <row r="32" spans="1:16" ht="15.75" x14ac:dyDescent="0.25">
      <c r="A32" s="18" t="s">
        <v>17</v>
      </c>
      <c r="B32" s="551" t="s">
        <v>20</v>
      </c>
      <c r="C32" s="551"/>
      <c r="D32" s="551"/>
      <c r="E32" s="18" t="s">
        <v>22</v>
      </c>
      <c r="F32" s="18" t="s">
        <v>23</v>
      </c>
      <c r="G32" s="18" t="s">
        <v>24</v>
      </c>
    </row>
    <row r="33" spans="1:13" s="28" customFormat="1" ht="8.25" x14ac:dyDescent="0.15">
      <c r="A33" s="277">
        <v>1</v>
      </c>
      <c r="B33" s="555">
        <v>2</v>
      </c>
      <c r="C33" s="555"/>
      <c r="D33" s="555"/>
      <c r="E33" s="277">
        <v>3</v>
      </c>
      <c r="F33" s="277">
        <v>4</v>
      </c>
      <c r="G33" s="277">
        <v>5</v>
      </c>
    </row>
    <row r="34" spans="1:13" s="50" customFormat="1" ht="28.5" customHeight="1" x14ac:dyDescent="0.2">
      <c r="A34" s="40">
        <v>1</v>
      </c>
      <c r="B34" s="543" t="s">
        <v>288</v>
      </c>
      <c r="C34" s="543"/>
      <c r="D34" s="543"/>
      <c r="E34" s="51">
        <v>0</v>
      </c>
      <c r="F34" s="51">
        <v>58000</v>
      </c>
      <c r="G34" s="51">
        <f>E34+F34</f>
        <v>58000</v>
      </c>
    </row>
    <row r="35" spans="1:13" ht="15.75" customHeight="1" x14ac:dyDescent="0.25">
      <c r="A35" s="551" t="s">
        <v>24</v>
      </c>
      <c r="B35" s="551"/>
      <c r="C35" s="551"/>
      <c r="D35" s="551"/>
      <c r="E35" s="74">
        <f>SUM(E34:E34)</f>
        <v>0</v>
      </c>
      <c r="F35" s="74">
        <f>SUM(F34:F34)</f>
        <v>58000</v>
      </c>
      <c r="G35" s="74">
        <f>SUM(G34:G34)</f>
        <v>58000</v>
      </c>
    </row>
    <row r="36" spans="1:13" ht="15.75" customHeight="1" x14ac:dyDescent="0.25">
      <c r="A36" s="42"/>
      <c r="B36" s="42"/>
      <c r="C36" s="42"/>
      <c r="D36" s="42"/>
      <c r="E36" s="42"/>
      <c r="F36" s="42"/>
      <c r="G36" s="42"/>
    </row>
    <row r="37" spans="1:13" ht="15.75" customHeight="1" x14ac:dyDescent="0.25">
      <c r="A37" s="550" t="s">
        <v>53</v>
      </c>
      <c r="B37" s="550"/>
      <c r="C37" s="550"/>
      <c r="D37" s="550"/>
      <c r="E37" s="550"/>
      <c r="F37" s="550"/>
      <c r="G37" s="550"/>
    </row>
    <row r="38" spans="1:13" ht="15.75" x14ac:dyDescent="0.25">
      <c r="A38" s="17"/>
      <c r="G38" s="43" t="s">
        <v>25</v>
      </c>
    </row>
    <row r="39" spans="1:13" ht="15.75" x14ac:dyDescent="0.25">
      <c r="A39" s="18" t="s">
        <v>17</v>
      </c>
      <c r="B39" s="581" t="s">
        <v>26</v>
      </c>
      <c r="C39" s="582"/>
      <c r="D39" s="583"/>
      <c r="E39" s="18" t="s">
        <v>22</v>
      </c>
      <c r="F39" s="18" t="s">
        <v>23</v>
      </c>
      <c r="G39" s="18" t="s">
        <v>24</v>
      </c>
    </row>
    <row r="40" spans="1:13" s="28" customFormat="1" ht="8.25" x14ac:dyDescent="0.15">
      <c r="A40" s="277">
        <v>1</v>
      </c>
      <c r="B40" s="552">
        <v>2</v>
      </c>
      <c r="C40" s="553"/>
      <c r="D40" s="554"/>
      <c r="E40" s="277">
        <v>3</v>
      </c>
      <c r="F40" s="277">
        <v>4</v>
      </c>
      <c r="G40" s="277">
        <v>5</v>
      </c>
    </row>
    <row r="41" spans="1:13" ht="26.25" customHeight="1" x14ac:dyDescent="0.25">
      <c r="A41" s="40">
        <v>1</v>
      </c>
      <c r="B41" s="689" t="s">
        <v>409</v>
      </c>
      <c r="C41" s="690"/>
      <c r="D41" s="691"/>
      <c r="E41" s="51">
        <v>0</v>
      </c>
      <c r="F41" s="51">
        <v>58000</v>
      </c>
      <c r="G41" s="51">
        <f>E41+F41</f>
        <v>58000</v>
      </c>
    </row>
    <row r="42" spans="1:13" ht="15.75" x14ac:dyDescent="0.25">
      <c r="A42" s="581" t="s">
        <v>24</v>
      </c>
      <c r="B42" s="582"/>
      <c r="C42" s="582"/>
      <c r="D42" s="583"/>
      <c r="E42" s="51">
        <f>SUM(E41:E41)</f>
        <v>0</v>
      </c>
      <c r="F42" s="51">
        <f>SUM(F41:F41)</f>
        <v>58000</v>
      </c>
      <c r="G42" s="51">
        <f>SUM(G41:G41)</f>
        <v>58000</v>
      </c>
    </row>
    <row r="43" spans="1:13" ht="15.75" customHeight="1" x14ac:dyDescent="0.25">
      <c r="A43" s="42"/>
      <c r="B43" s="42"/>
      <c r="C43" s="42"/>
      <c r="D43" s="42"/>
      <c r="E43" s="150"/>
      <c r="F43" s="150"/>
      <c r="G43" s="150"/>
    </row>
    <row r="44" spans="1:13" ht="15.75" customHeight="1" x14ac:dyDescent="0.25">
      <c r="A44" s="550" t="s">
        <v>279</v>
      </c>
      <c r="B44" s="550"/>
      <c r="C44" s="550"/>
      <c r="D44" s="550"/>
      <c r="E44" s="550"/>
      <c r="F44" s="550"/>
      <c r="G44" s="550"/>
    </row>
    <row r="45" spans="1:13" ht="15.75" x14ac:dyDescent="0.25">
      <c r="A45" s="18" t="s">
        <v>17</v>
      </c>
      <c r="B45" s="18" t="s">
        <v>27</v>
      </c>
      <c r="C45" s="18" t="s">
        <v>28</v>
      </c>
      <c r="D45" s="18" t="s">
        <v>29</v>
      </c>
      <c r="E45" s="18" t="s">
        <v>22</v>
      </c>
      <c r="F45" s="18" t="s">
        <v>23</v>
      </c>
      <c r="G45" s="18" t="s">
        <v>24</v>
      </c>
    </row>
    <row r="46" spans="1:13" s="28" customFormat="1" ht="8.25" x14ac:dyDescent="0.15">
      <c r="A46" s="277">
        <v>1</v>
      </c>
      <c r="B46" s="277">
        <v>2</v>
      </c>
      <c r="C46" s="277">
        <v>3</v>
      </c>
      <c r="D46" s="277">
        <v>4</v>
      </c>
      <c r="E46" s="277">
        <v>5</v>
      </c>
      <c r="F46" s="277">
        <v>6</v>
      </c>
      <c r="G46" s="277">
        <v>7</v>
      </c>
    </row>
    <row r="47" spans="1:13" ht="15.75" x14ac:dyDescent="0.25">
      <c r="A47" s="196">
        <v>1</v>
      </c>
      <c r="B47" s="540" t="s">
        <v>332</v>
      </c>
      <c r="C47" s="541"/>
      <c r="D47" s="541"/>
      <c r="E47" s="541"/>
      <c r="F47" s="541"/>
      <c r="G47" s="542"/>
    </row>
    <row r="48" spans="1:13" s="116" customFormat="1" x14ac:dyDescent="0.25">
      <c r="A48" s="75" t="s">
        <v>55</v>
      </c>
      <c r="B48" s="141" t="s">
        <v>30</v>
      </c>
      <c r="C48" s="141"/>
      <c r="D48" s="141"/>
      <c r="E48" s="141"/>
      <c r="F48" s="141"/>
      <c r="G48" s="57"/>
      <c r="H48" s="114"/>
      <c r="I48" s="621"/>
      <c r="J48" s="621"/>
      <c r="K48" s="621"/>
      <c r="L48" s="115"/>
      <c r="M48" s="115"/>
    </row>
    <row r="49" spans="1:13" s="32" customFormat="1" ht="24.75" customHeight="1" x14ac:dyDescent="0.2">
      <c r="A49" s="87"/>
      <c r="B49" s="57" t="s">
        <v>289</v>
      </c>
      <c r="C49" s="87" t="s">
        <v>73</v>
      </c>
      <c r="D49" s="255" t="s">
        <v>363</v>
      </c>
      <c r="E49" s="87"/>
      <c r="F49" s="92">
        <f>F34</f>
        <v>58000</v>
      </c>
      <c r="G49" s="62">
        <f>F49</f>
        <v>58000</v>
      </c>
      <c r="H49" s="152"/>
      <c r="I49" s="152"/>
      <c r="J49" s="152"/>
      <c r="K49" s="152"/>
      <c r="L49" s="152"/>
      <c r="M49" s="152"/>
    </row>
    <row r="50" spans="1:13" s="32" customFormat="1" ht="18.75" customHeight="1" x14ac:dyDescent="0.35">
      <c r="A50" s="75" t="s">
        <v>68</v>
      </c>
      <c r="B50" s="141" t="s">
        <v>31</v>
      </c>
      <c r="C50" s="141"/>
      <c r="D50" s="141"/>
      <c r="E50" s="141"/>
      <c r="F50" s="141"/>
      <c r="G50" s="57"/>
      <c r="H50" s="153"/>
      <c r="I50" s="119"/>
      <c r="J50" s="154"/>
      <c r="K50" s="119"/>
      <c r="L50" s="153"/>
      <c r="M50" s="153"/>
    </row>
    <row r="51" spans="1:13" s="116" customFormat="1" ht="24.75" customHeight="1" x14ac:dyDescent="0.25">
      <c r="A51" s="87"/>
      <c r="B51" s="57" t="s">
        <v>290</v>
      </c>
      <c r="C51" s="57" t="s">
        <v>70</v>
      </c>
      <c r="D51" s="57" t="s">
        <v>169</v>
      </c>
      <c r="E51" s="57"/>
      <c r="F51" s="255">
        <v>12</v>
      </c>
      <c r="G51" s="57">
        <f>F51</f>
        <v>12</v>
      </c>
      <c r="H51" s="155"/>
      <c r="I51" s="688"/>
      <c r="J51" s="688"/>
      <c r="K51" s="688"/>
      <c r="L51" s="156"/>
      <c r="M51" s="156"/>
    </row>
    <row r="52" spans="1:13" s="32" customFormat="1" ht="12.75" x14ac:dyDescent="0.2">
      <c r="A52" s="75" t="s">
        <v>72</v>
      </c>
      <c r="B52" s="141" t="s">
        <v>32</v>
      </c>
      <c r="C52" s="87"/>
      <c r="D52" s="87"/>
      <c r="E52" s="87"/>
      <c r="F52" s="87"/>
      <c r="G52" s="57"/>
      <c r="H52" s="157"/>
      <c r="I52" s="157"/>
      <c r="J52" s="157"/>
      <c r="K52" s="157"/>
      <c r="L52" s="157"/>
      <c r="M52" s="157"/>
    </row>
    <row r="53" spans="1:13" s="32" customFormat="1" ht="24.75" customHeight="1" x14ac:dyDescent="0.35">
      <c r="A53" s="87"/>
      <c r="B53" s="57" t="s">
        <v>291</v>
      </c>
      <c r="C53" s="57" t="s">
        <v>73</v>
      </c>
      <c r="D53" s="57" t="s">
        <v>219</v>
      </c>
      <c r="E53" s="57"/>
      <c r="F53" s="62">
        <f>F49/F51</f>
        <v>4833.333333333333</v>
      </c>
      <c r="G53" s="62">
        <f>F53</f>
        <v>4833.333333333333</v>
      </c>
      <c r="H53" s="152"/>
      <c r="I53" s="152"/>
      <c r="J53" s="158"/>
      <c r="K53" s="152"/>
      <c r="L53" s="152"/>
      <c r="M53" s="152"/>
    </row>
    <row r="54" spans="1:13" s="32" customFormat="1" ht="12.75" customHeight="1" x14ac:dyDescent="0.35">
      <c r="A54" s="75" t="s">
        <v>77</v>
      </c>
      <c r="B54" s="141" t="s">
        <v>33</v>
      </c>
      <c r="C54" s="87"/>
      <c r="D54" s="87"/>
      <c r="E54" s="87"/>
      <c r="F54" s="138"/>
      <c r="G54" s="60"/>
      <c r="H54" s="152"/>
      <c r="I54" s="152"/>
      <c r="J54" s="158"/>
      <c r="K54" s="152"/>
      <c r="L54" s="152"/>
      <c r="M54" s="152"/>
    </row>
    <row r="55" spans="1:13" s="32" customFormat="1" ht="49.5" customHeight="1" x14ac:dyDescent="0.25">
      <c r="A55" s="87"/>
      <c r="B55" s="57" t="s">
        <v>292</v>
      </c>
      <c r="C55" s="57" t="s">
        <v>90</v>
      </c>
      <c r="D55" s="57" t="s">
        <v>219</v>
      </c>
      <c r="E55" s="57"/>
      <c r="F55" s="58">
        <v>100</v>
      </c>
      <c r="G55" s="58">
        <v>100</v>
      </c>
      <c r="I55" s="69"/>
      <c r="J55" s="70"/>
      <c r="K55" s="69"/>
    </row>
    <row r="56" spans="1:13" ht="15.75" x14ac:dyDescent="0.25">
      <c r="A56" s="17"/>
    </row>
    <row r="57" spans="1:13" ht="37.5" customHeight="1" x14ac:dyDescent="0.25">
      <c r="A57" s="558" t="s">
        <v>370</v>
      </c>
      <c r="B57" s="558"/>
      <c r="C57" s="558"/>
      <c r="D57" s="45"/>
      <c r="E57" s="23"/>
      <c r="F57" s="559" t="s">
        <v>386</v>
      </c>
      <c r="G57" s="559"/>
    </row>
    <row r="58" spans="1:13" s="28" customFormat="1" ht="8.25" x14ac:dyDescent="0.15">
      <c r="A58" s="46"/>
      <c r="B58" s="47"/>
      <c r="D58" s="48" t="s">
        <v>34</v>
      </c>
      <c r="F58" s="560" t="s">
        <v>35</v>
      </c>
      <c r="G58" s="560"/>
    </row>
    <row r="59" spans="1:13" ht="15.75" x14ac:dyDescent="0.25">
      <c r="A59" s="557" t="s">
        <v>36</v>
      </c>
      <c r="B59" s="557"/>
      <c r="C59" s="16"/>
      <c r="D59" s="16"/>
    </row>
    <row r="60" spans="1:13" ht="50.25" customHeight="1" x14ac:dyDescent="0.25">
      <c r="A60" s="558" t="s">
        <v>414</v>
      </c>
      <c r="B60" s="558"/>
      <c r="C60" s="558"/>
      <c r="D60" s="22"/>
      <c r="E60" s="23"/>
      <c r="F60" s="559" t="s">
        <v>54</v>
      </c>
      <c r="G60" s="559"/>
    </row>
    <row r="61" spans="1:13" s="28" customFormat="1" ht="8.25" x14ac:dyDescent="0.15">
      <c r="A61" s="49"/>
      <c r="B61" s="47"/>
      <c r="C61" s="47"/>
      <c r="D61" s="48" t="s">
        <v>34</v>
      </c>
      <c r="F61" s="560" t="s">
        <v>35</v>
      </c>
      <c r="G61" s="560"/>
    </row>
    <row r="62" spans="1:13" x14ac:dyDescent="0.25">
      <c r="A62" s="548" t="s">
        <v>37</v>
      </c>
      <c r="B62" s="548"/>
    </row>
    <row r="63" spans="1:13" x14ac:dyDescent="0.25">
      <c r="A63" s="549" t="s">
        <v>689</v>
      </c>
      <c r="B63" s="549"/>
    </row>
    <row r="64" spans="1:13" x14ac:dyDescent="0.25">
      <c r="A64" s="544" t="s">
        <v>38</v>
      </c>
      <c r="B64" s="544"/>
    </row>
  </sheetData>
  <mergeCells count="60">
    <mergeCell ref="A26:G26"/>
    <mergeCell ref="B27:G27"/>
    <mergeCell ref="A20:G20"/>
    <mergeCell ref="B21:G21"/>
    <mergeCell ref="B22:G22"/>
    <mergeCell ref="A24:C24"/>
    <mergeCell ref="D24:G24"/>
    <mergeCell ref="A9:G9"/>
    <mergeCell ref="F1:G2"/>
    <mergeCell ref="E4:G4"/>
    <mergeCell ref="E5:G5"/>
    <mergeCell ref="E6:G6"/>
    <mergeCell ref="E7:G7"/>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E16:F16"/>
    <mergeCell ref="K17:L17"/>
    <mergeCell ref="M17:O17"/>
    <mergeCell ref="A18:G18"/>
    <mergeCell ref="A19:C19"/>
    <mergeCell ref="D19:G19"/>
    <mergeCell ref="E17:F17"/>
    <mergeCell ref="B28:G28"/>
    <mergeCell ref="I51:K51"/>
    <mergeCell ref="B32:D32"/>
    <mergeCell ref="B33:D33"/>
    <mergeCell ref="B34:D34"/>
    <mergeCell ref="A35:D35"/>
    <mergeCell ref="A37:G37"/>
    <mergeCell ref="B39:D39"/>
    <mergeCell ref="B40:D40"/>
    <mergeCell ref="B41:D41"/>
    <mergeCell ref="A42:D42"/>
    <mergeCell ref="A44:G44"/>
    <mergeCell ref="I48:K48"/>
    <mergeCell ref="B47:G47"/>
    <mergeCell ref="A30:G30"/>
    <mergeCell ref="F61:G61"/>
    <mergeCell ref="A62:B62"/>
    <mergeCell ref="A63:B63"/>
    <mergeCell ref="A64:B64"/>
    <mergeCell ref="A57:C57"/>
    <mergeCell ref="F57:G57"/>
    <mergeCell ref="F58:G58"/>
    <mergeCell ref="A59:B59"/>
    <mergeCell ref="A60:C60"/>
    <mergeCell ref="F60:G60"/>
  </mergeCells>
  <pageMargins left="0.39370078740157483" right="0.39370078740157483" top="0.39370078740157483" bottom="0.39370078740157483" header="0" footer="0"/>
  <pageSetup paperSize="9" orientation="landscape" horizontalDpi="300" verticalDpi="300" r:id="rId1"/>
  <rowBreaks count="1" manualBreakCount="1">
    <brk id="22" max="6"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view="pageBreakPreview" zoomScale="115" zoomScaleSheetLayoutView="115"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753</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458" t="s">
        <v>6</v>
      </c>
      <c r="C13" s="27"/>
      <c r="D13" s="573" t="s">
        <v>3</v>
      </c>
      <c r="E13" s="573"/>
      <c r="F13" s="27"/>
      <c r="G13" s="459"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460" t="s">
        <v>10</v>
      </c>
      <c r="C15" s="24"/>
      <c r="D15" s="565" t="s">
        <v>9</v>
      </c>
      <c r="E15" s="565"/>
      <c r="F15" s="5"/>
      <c r="G15" s="25" t="s">
        <v>7</v>
      </c>
      <c r="H15" s="6"/>
      <c r="I15" s="566"/>
      <c r="J15" s="566"/>
      <c r="K15" s="566"/>
      <c r="L15" s="566"/>
      <c r="M15" s="566"/>
      <c r="N15" s="7"/>
      <c r="O15" s="575"/>
      <c r="P15" s="575"/>
    </row>
    <row r="16" spans="1:16" ht="51" customHeight="1" x14ac:dyDescent="0.25">
      <c r="A16" s="11" t="s">
        <v>11</v>
      </c>
      <c r="B16" s="469" t="s">
        <v>668</v>
      </c>
      <c r="C16" s="469" t="s">
        <v>669</v>
      </c>
      <c r="D16" s="469" t="s">
        <v>199</v>
      </c>
      <c r="E16" s="620" t="s">
        <v>670</v>
      </c>
      <c r="F16" s="620"/>
      <c r="G16" s="469" t="s">
        <v>408</v>
      </c>
      <c r="H16" s="457"/>
      <c r="I16" s="10"/>
      <c r="J16" s="457"/>
      <c r="K16" s="570"/>
      <c r="L16" s="570"/>
      <c r="M16" s="570"/>
      <c r="N16" s="570"/>
      <c r="O16" s="570"/>
      <c r="P16" s="457"/>
    </row>
    <row r="17" spans="1:16" s="35" customFormat="1" ht="24.75" x14ac:dyDescent="0.25">
      <c r="B17" s="458" t="s">
        <v>12</v>
      </c>
      <c r="C17" s="460" t="s">
        <v>13</v>
      </c>
      <c r="D17" s="460" t="s">
        <v>14</v>
      </c>
      <c r="E17" s="565" t="s">
        <v>15</v>
      </c>
      <c r="F17" s="565"/>
      <c r="G17" s="460" t="s">
        <v>16</v>
      </c>
      <c r="H17" s="36"/>
      <c r="I17" s="461"/>
      <c r="J17" s="461"/>
      <c r="K17" s="566"/>
      <c r="L17" s="566"/>
      <c r="M17" s="566"/>
      <c r="N17" s="566"/>
      <c r="O17" s="566"/>
      <c r="P17" s="461"/>
    </row>
    <row r="18" spans="1:16" ht="35.25" customHeight="1" x14ac:dyDescent="0.25">
      <c r="A18" s="550" t="s">
        <v>754</v>
      </c>
      <c r="B18" s="550"/>
      <c r="C18" s="550"/>
      <c r="D18" s="550"/>
      <c r="E18" s="550"/>
      <c r="F18" s="550"/>
      <c r="G18" s="550"/>
    </row>
    <row r="19" spans="1:16" ht="139.5" customHeight="1" x14ac:dyDescent="0.25">
      <c r="A19" s="567" t="s">
        <v>45</v>
      </c>
      <c r="B19" s="567"/>
      <c r="C19" s="567"/>
      <c r="D19" s="631" t="s">
        <v>755</v>
      </c>
      <c r="E19" s="631"/>
      <c r="F19" s="631"/>
      <c r="G19" s="631"/>
    </row>
    <row r="20" spans="1:16" ht="15" customHeight="1" x14ac:dyDescent="0.25">
      <c r="A20" s="550" t="s">
        <v>46</v>
      </c>
      <c r="B20" s="550"/>
      <c r="C20" s="550"/>
      <c r="D20" s="550"/>
      <c r="E20" s="550"/>
      <c r="F20" s="550"/>
      <c r="G20" s="550"/>
    </row>
    <row r="21" spans="1:16" x14ac:dyDescent="0.25">
      <c r="A21" s="464" t="s">
        <v>17</v>
      </c>
      <c r="B21" s="543" t="s">
        <v>18</v>
      </c>
      <c r="C21" s="543"/>
      <c r="D21" s="543"/>
      <c r="E21" s="543"/>
      <c r="F21" s="543"/>
      <c r="G21" s="543"/>
    </row>
    <row r="22" spans="1:16" x14ac:dyDescent="0.25">
      <c r="A22" s="464">
        <v>1</v>
      </c>
      <c r="B22" s="654" t="s">
        <v>95</v>
      </c>
      <c r="C22" s="654"/>
      <c r="D22" s="654"/>
      <c r="E22" s="654"/>
      <c r="F22" s="654"/>
      <c r="G22" s="654"/>
    </row>
    <row r="23" spans="1:16" x14ac:dyDescent="0.25">
      <c r="A23" s="464">
        <v>2</v>
      </c>
      <c r="B23" s="654" t="s">
        <v>96</v>
      </c>
      <c r="C23" s="654"/>
      <c r="D23" s="654"/>
      <c r="E23" s="654"/>
      <c r="F23" s="654"/>
      <c r="G23" s="654"/>
    </row>
    <row r="24" spans="1:16" ht="25.5" customHeight="1" x14ac:dyDescent="0.25">
      <c r="A24" s="464">
        <v>3</v>
      </c>
      <c r="B24" s="693" t="s">
        <v>97</v>
      </c>
      <c r="C24" s="694"/>
      <c r="D24" s="694"/>
      <c r="E24" s="694"/>
      <c r="F24" s="694"/>
      <c r="G24" s="695"/>
    </row>
    <row r="25" spans="1:16" x14ac:dyDescent="0.25">
      <c r="A25" s="464">
        <v>4</v>
      </c>
      <c r="B25" s="654" t="s">
        <v>98</v>
      </c>
      <c r="C25" s="654"/>
      <c r="D25" s="654"/>
      <c r="E25" s="654"/>
      <c r="F25" s="654"/>
      <c r="G25" s="654"/>
    </row>
    <row r="26" spans="1:16" x14ac:dyDescent="0.25">
      <c r="A26" s="71"/>
      <c r="B26" s="71"/>
      <c r="C26" s="71"/>
      <c r="D26" s="475"/>
      <c r="E26" s="475"/>
      <c r="F26" s="475"/>
      <c r="G26" s="475"/>
    </row>
    <row r="27" spans="1:16" ht="25.5" customHeight="1" x14ac:dyDescent="0.25">
      <c r="A27" s="562" t="s">
        <v>50</v>
      </c>
      <c r="B27" s="562"/>
      <c r="C27" s="562"/>
      <c r="D27" s="696" t="s">
        <v>653</v>
      </c>
      <c r="E27" s="696"/>
      <c r="F27" s="696"/>
      <c r="G27" s="696"/>
    </row>
    <row r="28" spans="1:16" ht="15.75" hidden="1" x14ac:dyDescent="0.25">
      <c r="A28" s="466"/>
      <c r="B28" s="466"/>
      <c r="C28" s="466"/>
      <c r="D28" s="15"/>
      <c r="E28" s="15"/>
      <c r="F28" s="15"/>
      <c r="G28" s="15"/>
    </row>
    <row r="29" spans="1:16" ht="15.75" customHeight="1" x14ac:dyDescent="0.25">
      <c r="A29" s="550" t="s">
        <v>49</v>
      </c>
      <c r="B29" s="550"/>
      <c r="C29" s="550"/>
      <c r="D29" s="550"/>
      <c r="E29" s="550"/>
      <c r="F29" s="550"/>
      <c r="G29" s="550"/>
    </row>
    <row r="30" spans="1:16" ht="15.75" hidden="1" customHeight="1" x14ac:dyDescent="0.25">
      <c r="A30" s="462"/>
      <c r="B30" s="462"/>
      <c r="C30" s="462"/>
      <c r="D30" s="462"/>
      <c r="E30" s="462"/>
      <c r="F30" s="462"/>
      <c r="G30" s="462"/>
    </row>
    <row r="31" spans="1:16" ht="15.75" x14ac:dyDescent="0.25">
      <c r="A31" s="463" t="s">
        <v>17</v>
      </c>
      <c r="B31" s="551" t="s">
        <v>19</v>
      </c>
      <c r="C31" s="551"/>
      <c r="D31" s="551"/>
      <c r="E31" s="551"/>
      <c r="F31" s="551"/>
      <c r="G31" s="551"/>
    </row>
    <row r="32" spans="1:16" ht="15.75" x14ac:dyDescent="0.25">
      <c r="A32" s="463">
        <v>1</v>
      </c>
      <c r="B32" s="697" t="s">
        <v>670</v>
      </c>
      <c r="C32" s="697"/>
      <c r="D32" s="697"/>
      <c r="E32" s="697"/>
      <c r="F32" s="697"/>
      <c r="G32" s="697"/>
    </row>
    <row r="33" spans="1:7" ht="15.75" hidden="1" x14ac:dyDescent="0.25">
      <c r="A33" s="42"/>
      <c r="B33" s="692"/>
      <c r="C33" s="692"/>
      <c r="D33" s="692"/>
      <c r="E33" s="692"/>
      <c r="F33" s="692"/>
      <c r="G33" s="692"/>
    </row>
    <row r="34" spans="1:7" ht="15.75" hidden="1" x14ac:dyDescent="0.25">
      <c r="A34" s="42"/>
      <c r="B34" s="42"/>
      <c r="C34" s="42"/>
      <c r="D34" s="42"/>
      <c r="E34" s="42"/>
      <c r="F34" s="42"/>
      <c r="G34" s="42"/>
    </row>
    <row r="35" spans="1:7" ht="15.75" x14ac:dyDescent="0.25">
      <c r="A35" s="564" t="s">
        <v>52</v>
      </c>
      <c r="B35" s="564"/>
      <c r="C35" s="564"/>
      <c r="D35" s="564"/>
      <c r="E35" s="564"/>
      <c r="F35" s="564"/>
      <c r="G35" s="564"/>
    </row>
    <row r="36" spans="1:7" ht="15.75" x14ac:dyDescent="0.25">
      <c r="A36" s="17"/>
      <c r="G36" s="44" t="s">
        <v>21</v>
      </c>
    </row>
    <row r="37" spans="1:7" ht="15.75" x14ac:dyDescent="0.25">
      <c r="A37" s="463" t="s">
        <v>17</v>
      </c>
      <c r="B37" s="551" t="s">
        <v>20</v>
      </c>
      <c r="C37" s="551"/>
      <c r="D37" s="551"/>
      <c r="E37" s="463" t="s">
        <v>22</v>
      </c>
      <c r="F37" s="463" t="s">
        <v>23</v>
      </c>
      <c r="G37" s="463" t="s">
        <v>24</v>
      </c>
    </row>
    <row r="38" spans="1:7" s="28" customFormat="1" ht="8.25" x14ac:dyDescent="0.15">
      <c r="A38" s="468">
        <v>1</v>
      </c>
      <c r="B38" s="555">
        <v>2</v>
      </c>
      <c r="C38" s="555"/>
      <c r="D38" s="555"/>
      <c r="E38" s="468">
        <v>3</v>
      </c>
      <c r="F38" s="468">
        <v>4</v>
      </c>
      <c r="G38" s="468">
        <v>5</v>
      </c>
    </row>
    <row r="39" spans="1:7" s="50" customFormat="1" ht="33" customHeight="1" x14ac:dyDescent="0.2">
      <c r="A39" s="464">
        <v>1</v>
      </c>
      <c r="B39" s="697" t="s">
        <v>670</v>
      </c>
      <c r="C39" s="697"/>
      <c r="D39" s="697"/>
      <c r="E39" s="51">
        <v>0</v>
      </c>
      <c r="F39" s="51">
        <v>31637300</v>
      </c>
      <c r="G39" s="51">
        <f>E39+F39</f>
        <v>31637300</v>
      </c>
    </row>
    <row r="40" spans="1:7" ht="15.75" customHeight="1" x14ac:dyDescent="0.25">
      <c r="A40" s="551" t="s">
        <v>24</v>
      </c>
      <c r="B40" s="551"/>
      <c r="C40" s="551"/>
      <c r="D40" s="551"/>
      <c r="E40" s="74">
        <f>SUM(E39:E39)</f>
        <v>0</v>
      </c>
      <c r="F40" s="74">
        <f>SUM(F39:F39)</f>
        <v>31637300</v>
      </c>
      <c r="G40" s="74">
        <f>SUM(G39:G39)</f>
        <v>31637300</v>
      </c>
    </row>
    <row r="41" spans="1:7" ht="15.75" hidden="1" customHeight="1" x14ac:dyDescent="0.25">
      <c r="A41" s="42"/>
      <c r="B41" s="42"/>
      <c r="C41" s="42"/>
      <c r="D41" s="42"/>
      <c r="E41" s="42"/>
      <c r="F41" s="42"/>
      <c r="G41" s="42"/>
    </row>
    <row r="42" spans="1:7" ht="15.75" customHeight="1" x14ac:dyDescent="0.25">
      <c r="A42" s="550" t="s">
        <v>53</v>
      </c>
      <c r="B42" s="550"/>
      <c r="C42" s="550"/>
      <c r="D42" s="550"/>
      <c r="E42" s="550"/>
      <c r="F42" s="550"/>
      <c r="G42" s="550"/>
    </row>
    <row r="43" spans="1:7" ht="15.75" x14ac:dyDescent="0.25">
      <c r="A43" s="17"/>
      <c r="G43" s="43" t="s">
        <v>25</v>
      </c>
    </row>
    <row r="44" spans="1:7" ht="15.75" x14ac:dyDescent="0.25">
      <c r="A44" s="463" t="s">
        <v>17</v>
      </c>
      <c r="B44" s="581" t="s">
        <v>26</v>
      </c>
      <c r="C44" s="582"/>
      <c r="D44" s="583"/>
      <c r="E44" s="463" t="s">
        <v>22</v>
      </c>
      <c r="F44" s="463" t="s">
        <v>23</v>
      </c>
      <c r="G44" s="463" t="s">
        <v>24</v>
      </c>
    </row>
    <row r="45" spans="1:7" s="28" customFormat="1" ht="8.25" x14ac:dyDescent="0.15">
      <c r="A45" s="468">
        <v>1</v>
      </c>
      <c r="B45" s="552">
        <v>2</v>
      </c>
      <c r="C45" s="553"/>
      <c r="D45" s="554"/>
      <c r="E45" s="468">
        <v>3</v>
      </c>
      <c r="F45" s="468">
        <v>4</v>
      </c>
      <c r="G45" s="468">
        <v>5</v>
      </c>
    </row>
    <row r="46" spans="1:7" ht="27.75" customHeight="1" x14ac:dyDescent="0.25">
      <c r="A46" s="464">
        <v>1</v>
      </c>
      <c r="B46" s="537" t="s">
        <v>699</v>
      </c>
      <c r="C46" s="538"/>
      <c r="D46" s="539"/>
      <c r="E46" s="51">
        <v>0</v>
      </c>
      <c r="F46" s="51">
        <v>31637300</v>
      </c>
      <c r="G46" s="51">
        <f>E46+F46</f>
        <v>31637300</v>
      </c>
    </row>
    <row r="47" spans="1:7" ht="15.75" x14ac:dyDescent="0.25">
      <c r="A47" s="581" t="s">
        <v>24</v>
      </c>
      <c r="B47" s="582"/>
      <c r="C47" s="582"/>
      <c r="D47" s="583"/>
      <c r="E47" s="51">
        <f>SUM(E46:E46)</f>
        <v>0</v>
      </c>
      <c r="F47" s="51">
        <f>SUM(F46:F46)</f>
        <v>31637300</v>
      </c>
      <c r="G47" s="51">
        <f>SUM(G46:G46)</f>
        <v>31637300</v>
      </c>
    </row>
    <row r="48" spans="1:7" ht="15.75" hidden="1" customHeight="1" x14ac:dyDescent="0.25">
      <c r="A48" s="42"/>
      <c r="B48" s="42"/>
      <c r="C48" s="42"/>
      <c r="D48" s="42"/>
      <c r="E48" s="150"/>
      <c r="F48" s="150"/>
      <c r="G48" s="150"/>
    </row>
    <row r="49" spans="1:11" ht="15.75" customHeight="1" x14ac:dyDescent="0.25">
      <c r="A49" s="550" t="s">
        <v>279</v>
      </c>
      <c r="B49" s="550"/>
      <c r="C49" s="550"/>
      <c r="D49" s="550"/>
      <c r="E49" s="550"/>
      <c r="F49" s="550"/>
      <c r="G49" s="550"/>
    </row>
    <row r="50" spans="1:11" ht="15.75" hidden="1" x14ac:dyDescent="0.25">
      <c r="A50" s="476"/>
      <c r="B50" s="467"/>
      <c r="C50" s="467"/>
      <c r="D50" s="467"/>
      <c r="E50" s="467"/>
      <c r="F50" s="467"/>
      <c r="G50" s="467"/>
    </row>
    <row r="51" spans="1:11" ht="15.75" x14ac:dyDescent="0.25">
      <c r="A51" s="463" t="s">
        <v>17</v>
      </c>
      <c r="B51" s="463" t="s">
        <v>27</v>
      </c>
      <c r="C51" s="463" t="s">
        <v>28</v>
      </c>
      <c r="D51" s="463" t="s">
        <v>29</v>
      </c>
      <c r="E51" s="463" t="s">
        <v>22</v>
      </c>
      <c r="F51" s="463" t="s">
        <v>23</v>
      </c>
      <c r="G51" s="463" t="s">
        <v>24</v>
      </c>
    </row>
    <row r="52" spans="1:11" s="28" customFormat="1" ht="8.25" x14ac:dyDescent="0.15">
      <c r="A52" s="468">
        <v>1</v>
      </c>
      <c r="B52" s="468">
        <v>2</v>
      </c>
      <c r="C52" s="468">
        <v>3</v>
      </c>
      <c r="D52" s="468">
        <v>4</v>
      </c>
      <c r="E52" s="468">
        <v>5</v>
      </c>
      <c r="F52" s="468">
        <v>6</v>
      </c>
      <c r="G52" s="468">
        <v>7</v>
      </c>
    </row>
    <row r="53" spans="1:11" s="473" customFormat="1" ht="14.25" customHeight="1" x14ac:dyDescent="0.25">
      <c r="A53" s="96">
        <v>1</v>
      </c>
      <c r="B53" s="656" t="s">
        <v>677</v>
      </c>
      <c r="C53" s="657"/>
      <c r="D53" s="657"/>
      <c r="E53" s="657"/>
      <c r="F53" s="657"/>
      <c r="G53" s="658"/>
      <c r="I53" s="69"/>
      <c r="J53" s="70"/>
      <c r="K53" s="69"/>
    </row>
    <row r="54" spans="1:11" s="473" customFormat="1" ht="14.25" customHeight="1" x14ac:dyDescent="0.25">
      <c r="A54" s="96" t="s">
        <v>55</v>
      </c>
      <c r="B54" s="84" t="s">
        <v>30</v>
      </c>
      <c r="C54" s="77"/>
      <c r="D54" s="77"/>
      <c r="E54" s="77"/>
      <c r="F54" s="77"/>
      <c r="G54" s="97"/>
      <c r="I54" s="455"/>
      <c r="J54" s="70"/>
      <c r="K54" s="69"/>
    </row>
    <row r="55" spans="1:11" s="473" customFormat="1" ht="30.75" customHeight="1" x14ac:dyDescent="0.25">
      <c r="A55" s="96"/>
      <c r="B55" s="77" t="s">
        <v>673</v>
      </c>
      <c r="C55" s="77" t="s">
        <v>57</v>
      </c>
      <c r="D55" s="77" t="s">
        <v>597</v>
      </c>
      <c r="E55" s="451"/>
      <c r="F55" s="451">
        <v>11397</v>
      </c>
      <c r="G55" s="112">
        <f>E55+F55</f>
        <v>11397</v>
      </c>
      <c r="I55" s="69"/>
      <c r="J55" s="70"/>
      <c r="K55" s="69"/>
    </row>
    <row r="56" spans="1:11" s="473" customFormat="1" ht="22.5" x14ac:dyDescent="0.25">
      <c r="A56" s="96"/>
      <c r="B56" s="77" t="s">
        <v>675</v>
      </c>
      <c r="C56" s="77" t="s">
        <v>674</v>
      </c>
      <c r="D56" s="77" t="s">
        <v>676</v>
      </c>
      <c r="E56" s="451"/>
      <c r="F56" s="451">
        <v>78.52</v>
      </c>
      <c r="G56" s="112">
        <f>E56+F56</f>
        <v>78.52</v>
      </c>
      <c r="I56" s="69"/>
      <c r="J56" s="70"/>
      <c r="K56" s="69"/>
    </row>
    <row r="57" spans="1:11" s="473" customFormat="1" ht="12.75" customHeight="1" x14ac:dyDescent="0.25">
      <c r="A57" s="96" t="s">
        <v>68</v>
      </c>
      <c r="B57" s="84" t="s">
        <v>31</v>
      </c>
      <c r="C57" s="77"/>
      <c r="D57" s="77"/>
      <c r="E57" s="102"/>
      <c r="F57" s="102"/>
      <c r="G57" s="97"/>
      <c r="I57" s="69"/>
      <c r="J57" s="70"/>
      <c r="K57" s="69"/>
    </row>
    <row r="58" spans="1:11" s="473" customFormat="1" ht="22.5" x14ac:dyDescent="0.25">
      <c r="A58" s="96"/>
      <c r="B58" s="77" t="s">
        <v>671</v>
      </c>
      <c r="C58" s="77" t="s">
        <v>57</v>
      </c>
      <c r="D58" s="77" t="s">
        <v>74</v>
      </c>
      <c r="E58" s="112"/>
      <c r="F58" s="112">
        <f>F55*F56</f>
        <v>894892.44</v>
      </c>
      <c r="G58" s="112">
        <f>F58</f>
        <v>894892.44</v>
      </c>
      <c r="I58" s="69"/>
      <c r="J58" s="70"/>
      <c r="K58" s="69"/>
    </row>
    <row r="59" spans="1:11" s="473" customFormat="1" ht="13.5" customHeight="1" x14ac:dyDescent="0.25">
      <c r="A59" s="96" t="s">
        <v>72</v>
      </c>
      <c r="B59" s="84" t="s">
        <v>143</v>
      </c>
      <c r="C59" s="77"/>
      <c r="D59" s="77"/>
      <c r="E59" s="102"/>
      <c r="F59" s="102"/>
      <c r="G59" s="97"/>
      <c r="I59" s="69"/>
      <c r="J59" s="70"/>
      <c r="K59" s="69"/>
    </row>
    <row r="60" spans="1:11" s="473" customFormat="1" ht="14.25" x14ac:dyDescent="0.2">
      <c r="A60" s="96"/>
      <c r="B60" s="77" t="s">
        <v>672</v>
      </c>
      <c r="C60" s="77" t="s">
        <v>73</v>
      </c>
      <c r="D60" s="77" t="s">
        <v>74</v>
      </c>
      <c r="E60" s="103"/>
      <c r="F60" s="103">
        <f>F39/F58</f>
        <v>35.353187250078904</v>
      </c>
      <c r="G60" s="103">
        <f>E60+F60</f>
        <v>35.353187250078904</v>
      </c>
      <c r="I60" s="621"/>
      <c r="J60" s="621"/>
      <c r="K60" s="621"/>
    </row>
    <row r="61" spans="1:11" s="473" customFormat="1" ht="11.25" customHeight="1" x14ac:dyDescent="0.25">
      <c r="A61" s="96" t="s">
        <v>77</v>
      </c>
      <c r="B61" s="84" t="s">
        <v>33</v>
      </c>
      <c r="C61" s="77"/>
      <c r="D61" s="77"/>
      <c r="E61" s="100"/>
      <c r="F61" s="100"/>
      <c r="G61" s="97"/>
      <c r="I61" s="69"/>
      <c r="J61" s="70"/>
      <c r="K61" s="69"/>
    </row>
    <row r="62" spans="1:11" s="473" customFormat="1" ht="15.75" customHeight="1" x14ac:dyDescent="0.25">
      <c r="A62" s="96"/>
      <c r="B62" s="77" t="s">
        <v>343</v>
      </c>
      <c r="C62" s="77" t="s">
        <v>90</v>
      </c>
      <c r="D62" s="77" t="s">
        <v>74</v>
      </c>
      <c r="E62" s="97"/>
      <c r="F62" s="97">
        <v>101</v>
      </c>
      <c r="G62" s="97">
        <f>F62</f>
        <v>101</v>
      </c>
      <c r="I62" s="69"/>
      <c r="J62" s="70"/>
      <c r="K62" s="69"/>
    </row>
    <row r="63" spans="1:11" s="474" customFormat="1" ht="21" hidden="1" customHeight="1" x14ac:dyDescent="0.25">
      <c r="A63" s="96" t="s">
        <v>147</v>
      </c>
      <c r="B63" s="611" t="s">
        <v>415</v>
      </c>
      <c r="C63" s="612"/>
      <c r="D63" s="612"/>
      <c r="E63" s="612"/>
      <c r="F63" s="612"/>
      <c r="G63" s="613"/>
      <c r="I63" s="69"/>
      <c r="J63" s="70"/>
      <c r="K63" s="69"/>
    </row>
    <row r="64" spans="1:11" s="474" customFormat="1" ht="14.25" hidden="1" customHeight="1" x14ac:dyDescent="0.25">
      <c r="A64" s="53" t="s">
        <v>123</v>
      </c>
      <c r="B64" s="76" t="s">
        <v>56</v>
      </c>
      <c r="C64" s="52"/>
      <c r="D64" s="52"/>
      <c r="E64" s="67"/>
      <c r="F64" s="67"/>
      <c r="G64" s="477"/>
      <c r="I64" s="69"/>
      <c r="J64" s="70"/>
      <c r="K64" s="69"/>
    </row>
    <row r="65" spans="1:11" s="474" customFormat="1" ht="36" hidden="1" x14ac:dyDescent="0.25">
      <c r="A65" s="53"/>
      <c r="B65" s="55" t="s">
        <v>417</v>
      </c>
      <c r="C65" s="52" t="s">
        <v>73</v>
      </c>
      <c r="D65" s="52" t="s">
        <v>124</v>
      </c>
      <c r="E65" s="62" t="e">
        <f>#REF!</f>
        <v>#REF!</v>
      </c>
      <c r="F65" s="62" t="e">
        <f>#REF!</f>
        <v>#REF!</v>
      </c>
      <c r="G65" s="62" t="e">
        <f>E65+F65</f>
        <v>#REF!</v>
      </c>
      <c r="I65" s="69"/>
      <c r="J65" s="70"/>
      <c r="K65" s="69"/>
    </row>
    <row r="66" spans="1:11" s="474" customFormat="1" ht="14.25" hidden="1" customHeight="1" x14ac:dyDescent="0.25">
      <c r="A66" s="53" t="s">
        <v>125</v>
      </c>
      <c r="B66" s="76" t="s">
        <v>31</v>
      </c>
      <c r="C66" s="52"/>
      <c r="D66" s="52"/>
      <c r="E66" s="66"/>
      <c r="F66" s="66"/>
      <c r="G66" s="66"/>
      <c r="I66" s="69"/>
      <c r="J66" s="70"/>
      <c r="K66" s="69"/>
    </row>
    <row r="67" spans="1:11" s="474" customFormat="1" ht="36" hidden="1" x14ac:dyDescent="0.25">
      <c r="A67" s="53"/>
      <c r="B67" s="55" t="s">
        <v>418</v>
      </c>
      <c r="C67" s="52" t="s">
        <v>57</v>
      </c>
      <c r="D67" s="52" t="s">
        <v>85</v>
      </c>
      <c r="E67" s="64">
        <v>2</v>
      </c>
      <c r="F67" s="64">
        <v>20</v>
      </c>
      <c r="G67" s="64">
        <f>E67+F67</f>
        <v>22</v>
      </c>
      <c r="I67" s="69"/>
      <c r="J67" s="70"/>
      <c r="K67" s="69"/>
    </row>
    <row r="68" spans="1:11" s="474" customFormat="1" ht="12" hidden="1" customHeight="1" x14ac:dyDescent="0.25">
      <c r="A68" s="53"/>
      <c r="B68" s="76" t="s">
        <v>32</v>
      </c>
      <c r="C68" s="52"/>
      <c r="D68" s="52"/>
      <c r="E68" s="61"/>
      <c r="F68" s="61"/>
      <c r="G68" s="66"/>
      <c r="I68" s="69"/>
      <c r="J68" s="70"/>
      <c r="K68" s="69"/>
    </row>
    <row r="69" spans="1:11" s="474" customFormat="1" ht="24" hidden="1" x14ac:dyDescent="0.25">
      <c r="A69" s="53" t="s">
        <v>127</v>
      </c>
      <c r="B69" s="55" t="s">
        <v>419</v>
      </c>
      <c r="C69" s="52" t="s">
        <v>73</v>
      </c>
      <c r="D69" s="52" t="s">
        <v>74</v>
      </c>
      <c r="E69" s="252" t="e">
        <f>E65/E67</f>
        <v>#REF!</v>
      </c>
      <c r="F69" s="252" t="e">
        <f>F65/F67</f>
        <v>#REF!</v>
      </c>
      <c r="G69" s="252" t="e">
        <f>G65/G67</f>
        <v>#REF!</v>
      </c>
      <c r="I69" s="69"/>
      <c r="J69" s="70"/>
      <c r="K69" s="69"/>
    </row>
    <row r="70" spans="1:11" s="474" customFormat="1" ht="17.25" hidden="1" customHeight="1" x14ac:dyDescent="0.25">
      <c r="A70" s="53"/>
      <c r="B70" s="76" t="s">
        <v>33</v>
      </c>
      <c r="C70" s="52"/>
      <c r="D70" s="52"/>
      <c r="E70" s="253"/>
      <c r="F70" s="60"/>
      <c r="G70" s="62"/>
      <c r="I70" s="69"/>
      <c r="J70" s="70"/>
      <c r="K70" s="69"/>
    </row>
    <row r="71" spans="1:11" s="474" customFormat="1" ht="36" hidden="1" x14ac:dyDescent="0.25">
      <c r="A71" s="53" t="s">
        <v>129</v>
      </c>
      <c r="B71" s="55" t="s">
        <v>416</v>
      </c>
      <c r="C71" s="52" t="s">
        <v>90</v>
      </c>
      <c r="D71" s="52" t="s">
        <v>74</v>
      </c>
      <c r="E71" s="254">
        <v>100</v>
      </c>
      <c r="F71" s="254">
        <v>100</v>
      </c>
      <c r="G71" s="58">
        <v>100</v>
      </c>
      <c r="I71" s="69"/>
      <c r="J71" s="70"/>
      <c r="K71" s="69"/>
    </row>
    <row r="72" spans="1:11" ht="15.75" x14ac:dyDescent="0.25">
      <c r="A72" s="17"/>
    </row>
    <row r="73" spans="1:11" ht="37.5" customHeight="1" x14ac:dyDescent="0.25">
      <c r="A73" s="558" t="s">
        <v>370</v>
      </c>
      <c r="B73" s="558"/>
      <c r="C73" s="558"/>
      <c r="D73" s="45"/>
      <c r="E73" s="23"/>
      <c r="F73" s="559" t="s">
        <v>386</v>
      </c>
      <c r="G73" s="559"/>
    </row>
    <row r="74" spans="1:11" s="28" customFormat="1" ht="8.25" x14ac:dyDescent="0.15">
      <c r="A74" s="46"/>
      <c r="B74" s="47"/>
      <c r="D74" s="48" t="s">
        <v>34</v>
      </c>
      <c r="F74" s="560" t="s">
        <v>35</v>
      </c>
      <c r="G74" s="560"/>
    </row>
    <row r="75" spans="1:11" ht="15.75" x14ac:dyDescent="0.25">
      <c r="A75" s="557" t="s">
        <v>36</v>
      </c>
      <c r="B75" s="557"/>
      <c r="C75" s="476"/>
      <c r="D75" s="476"/>
    </row>
    <row r="76" spans="1:11" ht="15.75" x14ac:dyDescent="0.25">
      <c r="A76" s="467"/>
      <c r="B76" s="467"/>
      <c r="C76" s="476"/>
      <c r="D76" s="476"/>
    </row>
    <row r="77" spans="1:11" ht="50.25" customHeight="1" x14ac:dyDescent="0.25">
      <c r="A77" s="558" t="s">
        <v>414</v>
      </c>
      <c r="B77" s="558"/>
      <c r="C77" s="558"/>
      <c r="D77" s="22"/>
      <c r="E77" s="23"/>
      <c r="F77" s="559" t="s">
        <v>54</v>
      </c>
      <c r="G77" s="559"/>
    </row>
    <row r="78" spans="1:11" s="28" customFormat="1" ht="8.25" x14ac:dyDescent="0.15">
      <c r="A78" s="49"/>
      <c r="B78" s="47"/>
      <c r="C78" s="47"/>
      <c r="D78" s="48" t="s">
        <v>34</v>
      </c>
      <c r="F78" s="560" t="s">
        <v>35</v>
      </c>
      <c r="G78" s="560"/>
    </row>
    <row r="79" spans="1:11" x14ac:dyDescent="0.25">
      <c r="A79" s="548" t="s">
        <v>37</v>
      </c>
      <c r="B79" s="548"/>
    </row>
    <row r="80" spans="1:11" x14ac:dyDescent="0.25">
      <c r="A80" s="549">
        <v>45688</v>
      </c>
      <c r="B80" s="549"/>
    </row>
    <row r="81" spans="1:2" x14ac:dyDescent="0.25">
      <c r="A81" s="544" t="s">
        <v>38</v>
      </c>
      <c r="B81" s="544"/>
    </row>
  </sheetData>
  <mergeCells count="64">
    <mergeCell ref="A81:B81"/>
    <mergeCell ref="I60:K60"/>
    <mergeCell ref="B63:G63"/>
    <mergeCell ref="A73:C73"/>
    <mergeCell ref="F73:G73"/>
    <mergeCell ref="F74:G74"/>
    <mergeCell ref="A75:B75"/>
    <mergeCell ref="A77:C77"/>
    <mergeCell ref="F77:G77"/>
    <mergeCell ref="F78:G78"/>
    <mergeCell ref="A79:B79"/>
    <mergeCell ref="A80:B80"/>
    <mergeCell ref="B53:G53"/>
    <mergeCell ref="A35:G35"/>
    <mergeCell ref="B37:D37"/>
    <mergeCell ref="B38:D38"/>
    <mergeCell ref="B39:D39"/>
    <mergeCell ref="A40:D40"/>
    <mergeCell ref="A42:G42"/>
    <mergeCell ref="B44:D44"/>
    <mergeCell ref="B45:D45"/>
    <mergeCell ref="B46:D46"/>
    <mergeCell ref="A47:D47"/>
    <mergeCell ref="A49:G49"/>
    <mergeCell ref="B33:G33"/>
    <mergeCell ref="A20:G20"/>
    <mergeCell ref="B21:G21"/>
    <mergeCell ref="B22:G22"/>
    <mergeCell ref="B23:G23"/>
    <mergeCell ref="B24:G24"/>
    <mergeCell ref="B25:G25"/>
    <mergeCell ref="A27:C27"/>
    <mergeCell ref="D27:G27"/>
    <mergeCell ref="A29:G29"/>
    <mergeCell ref="B31:G31"/>
    <mergeCell ref="B32:G32"/>
    <mergeCell ref="E17:F17"/>
    <mergeCell ref="K17:L17"/>
    <mergeCell ref="M17:O17"/>
    <mergeCell ref="A18:G18"/>
    <mergeCell ref="A19:C19"/>
    <mergeCell ref="D19:G19"/>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9:G9"/>
    <mergeCell ref="F1:G2"/>
    <mergeCell ref="E4:G4"/>
    <mergeCell ref="E5:G5"/>
    <mergeCell ref="E6:G6"/>
    <mergeCell ref="E7:G7"/>
  </mergeCells>
  <pageMargins left="0.39370078740157483" right="0.39370078740157483" top="0.39370078740157483" bottom="0.39370078740157483" header="0" footer="0"/>
  <pageSetup paperSize="9" orientation="landscape" horizontalDpi="300" verticalDpi="300" r:id="rId1"/>
  <rowBreaks count="1" manualBreakCount="1">
    <brk id="21"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view="pageBreakPreview" zoomScale="110" zoomScaleSheetLayoutView="11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679</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183" t="s">
        <v>6</v>
      </c>
      <c r="C13" s="27"/>
      <c r="D13" s="573" t="s">
        <v>3</v>
      </c>
      <c r="E13" s="573"/>
      <c r="F13" s="27"/>
      <c r="G13" s="184"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185" t="s">
        <v>10</v>
      </c>
      <c r="C15" s="24"/>
      <c r="D15" s="565" t="s">
        <v>9</v>
      </c>
      <c r="E15" s="565"/>
      <c r="F15" s="5"/>
      <c r="G15" s="25" t="s">
        <v>7</v>
      </c>
      <c r="H15" s="6"/>
      <c r="I15" s="566"/>
      <c r="J15" s="566"/>
      <c r="K15" s="566"/>
      <c r="L15" s="566"/>
      <c r="M15" s="566"/>
      <c r="N15" s="7"/>
      <c r="O15" s="575"/>
      <c r="P15" s="575"/>
    </row>
    <row r="16" spans="1:16" ht="61.5" customHeight="1" x14ac:dyDescent="0.25">
      <c r="A16" s="11" t="s">
        <v>11</v>
      </c>
      <c r="B16" s="197" t="s">
        <v>333</v>
      </c>
      <c r="C16" s="197" t="s">
        <v>334</v>
      </c>
      <c r="D16" s="187" t="s">
        <v>199</v>
      </c>
      <c r="E16" s="662" t="s">
        <v>335</v>
      </c>
      <c r="F16" s="663"/>
      <c r="G16" s="322" t="s">
        <v>408</v>
      </c>
      <c r="H16" s="188"/>
      <c r="I16" s="10"/>
      <c r="J16" s="188"/>
      <c r="K16" s="570"/>
      <c r="L16" s="570"/>
      <c r="M16" s="570"/>
      <c r="N16" s="570"/>
      <c r="O16" s="570"/>
      <c r="P16" s="188"/>
    </row>
    <row r="17" spans="1:16" s="35" customFormat="1" ht="24.75" x14ac:dyDescent="0.25">
      <c r="B17" s="183" t="s">
        <v>12</v>
      </c>
      <c r="C17" s="185" t="s">
        <v>13</v>
      </c>
      <c r="D17" s="185" t="s">
        <v>14</v>
      </c>
      <c r="E17" s="565" t="s">
        <v>15</v>
      </c>
      <c r="F17" s="565"/>
      <c r="G17" s="185" t="s">
        <v>16</v>
      </c>
      <c r="H17" s="36"/>
      <c r="I17" s="186"/>
      <c r="J17" s="186"/>
      <c r="K17" s="566"/>
      <c r="L17" s="566"/>
      <c r="M17" s="566"/>
      <c r="N17" s="566"/>
      <c r="O17" s="566"/>
      <c r="P17" s="186"/>
    </row>
    <row r="18" spans="1:16" ht="35.25" customHeight="1" x14ac:dyDescent="0.25">
      <c r="A18" s="550" t="s">
        <v>680</v>
      </c>
      <c r="B18" s="550"/>
      <c r="C18" s="550"/>
      <c r="D18" s="550"/>
      <c r="E18" s="550"/>
      <c r="F18" s="550"/>
      <c r="G18" s="550"/>
    </row>
    <row r="19" spans="1:16" ht="120" customHeight="1" x14ac:dyDescent="0.25">
      <c r="A19" s="567" t="s">
        <v>45</v>
      </c>
      <c r="B19" s="567"/>
      <c r="C19" s="567"/>
      <c r="D19" s="631" t="s">
        <v>748</v>
      </c>
      <c r="E19" s="664"/>
      <c r="F19" s="664"/>
      <c r="G19" s="664"/>
    </row>
    <row r="20" spans="1:16" ht="15.75" customHeight="1" x14ac:dyDescent="0.25">
      <c r="A20" s="550" t="s">
        <v>46</v>
      </c>
      <c r="B20" s="550"/>
      <c r="C20" s="550"/>
      <c r="D20" s="550"/>
      <c r="E20" s="550"/>
      <c r="F20" s="550"/>
      <c r="G20" s="550"/>
    </row>
    <row r="21" spans="1:16" x14ac:dyDescent="0.25">
      <c r="A21" s="191" t="s">
        <v>17</v>
      </c>
      <c r="B21" s="543" t="s">
        <v>18</v>
      </c>
      <c r="C21" s="543"/>
      <c r="D21" s="543"/>
      <c r="E21" s="543"/>
      <c r="F21" s="543"/>
      <c r="G21" s="543"/>
    </row>
    <row r="22" spans="1:16" x14ac:dyDescent="0.25">
      <c r="A22" s="191">
        <v>1</v>
      </c>
      <c r="B22" s="665" t="s">
        <v>95</v>
      </c>
      <c r="C22" s="665"/>
      <c r="D22" s="665"/>
      <c r="E22" s="665"/>
      <c r="F22" s="665"/>
      <c r="G22" s="665"/>
    </row>
    <row r="23" spans="1:16" x14ac:dyDescent="0.25">
      <c r="A23" s="191">
        <v>2</v>
      </c>
      <c r="B23" s="665" t="s">
        <v>327</v>
      </c>
      <c r="C23" s="665"/>
      <c r="D23" s="665"/>
      <c r="E23" s="665"/>
      <c r="F23" s="665"/>
      <c r="G23" s="665"/>
    </row>
    <row r="24" spans="1:16" x14ac:dyDescent="0.25">
      <c r="A24" s="191">
        <v>3</v>
      </c>
      <c r="B24" s="666" t="s">
        <v>328</v>
      </c>
      <c r="C24" s="667"/>
      <c r="D24" s="667"/>
      <c r="E24" s="667"/>
      <c r="F24" s="667"/>
      <c r="G24" s="668"/>
    </row>
    <row r="25" spans="1:16" x14ac:dyDescent="0.25">
      <c r="A25" s="191">
        <v>4</v>
      </c>
      <c r="B25" s="665" t="s">
        <v>202</v>
      </c>
      <c r="C25" s="665"/>
      <c r="D25" s="665"/>
      <c r="E25" s="665"/>
      <c r="F25" s="665"/>
      <c r="G25" s="665"/>
    </row>
    <row r="26" spans="1:16" x14ac:dyDescent="0.25">
      <c r="A26" s="71"/>
      <c r="B26" s="71"/>
      <c r="C26" s="71"/>
      <c r="D26" s="72"/>
      <c r="E26" s="72"/>
      <c r="F26" s="72"/>
      <c r="G26" s="72"/>
    </row>
    <row r="27" spans="1:16" ht="27" customHeight="1" x14ac:dyDescent="0.25">
      <c r="A27" s="562" t="s">
        <v>50</v>
      </c>
      <c r="B27" s="562"/>
      <c r="C27" s="562"/>
      <c r="D27" s="655" t="s">
        <v>653</v>
      </c>
      <c r="E27" s="655"/>
      <c r="F27" s="655"/>
      <c r="G27" s="655"/>
    </row>
    <row r="28" spans="1:16" ht="15.75" x14ac:dyDescent="0.25">
      <c r="A28" s="193"/>
      <c r="B28" s="193"/>
      <c r="C28" s="193"/>
      <c r="D28" s="15"/>
      <c r="E28" s="15"/>
      <c r="F28" s="15"/>
      <c r="G28" s="15"/>
    </row>
    <row r="29" spans="1:16" ht="15.75" customHeight="1" x14ac:dyDescent="0.25">
      <c r="A29" s="550" t="s">
        <v>49</v>
      </c>
      <c r="B29" s="550"/>
      <c r="C29" s="550"/>
      <c r="D29" s="550"/>
      <c r="E29" s="550"/>
      <c r="F29" s="550"/>
      <c r="G29" s="550"/>
    </row>
    <row r="30" spans="1:16" ht="15.75" customHeight="1" x14ac:dyDescent="0.25">
      <c r="A30" s="189"/>
      <c r="B30" s="189"/>
      <c r="C30" s="189"/>
      <c r="D30" s="189"/>
      <c r="E30" s="189"/>
      <c r="F30" s="189"/>
      <c r="G30" s="189"/>
    </row>
    <row r="31" spans="1:16" ht="15.75" x14ac:dyDescent="0.25">
      <c r="A31" s="190" t="s">
        <v>17</v>
      </c>
      <c r="B31" s="551" t="s">
        <v>19</v>
      </c>
      <c r="C31" s="551"/>
      <c r="D31" s="551"/>
      <c r="E31" s="551"/>
      <c r="F31" s="551"/>
      <c r="G31" s="551"/>
    </row>
    <row r="32" spans="1:16" ht="32.25" customHeight="1" x14ac:dyDescent="0.25">
      <c r="A32" s="465">
        <v>1</v>
      </c>
      <c r="B32" s="543" t="s">
        <v>655</v>
      </c>
      <c r="C32" s="543"/>
      <c r="D32" s="543"/>
      <c r="E32" s="543"/>
      <c r="F32" s="543"/>
      <c r="G32" s="543"/>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ht="15.75" x14ac:dyDescent="0.25">
      <c r="A36" s="190" t="s">
        <v>17</v>
      </c>
      <c r="B36" s="551" t="s">
        <v>20</v>
      </c>
      <c r="C36" s="551"/>
      <c r="D36" s="551"/>
      <c r="E36" s="190" t="s">
        <v>22</v>
      </c>
      <c r="F36" s="190" t="s">
        <v>23</v>
      </c>
      <c r="G36" s="190" t="s">
        <v>24</v>
      </c>
    </row>
    <row r="37" spans="1:7" s="28" customFormat="1" ht="8.25" x14ac:dyDescent="0.15">
      <c r="A37" s="468">
        <v>1</v>
      </c>
      <c r="B37" s="555">
        <v>2</v>
      </c>
      <c r="C37" s="555"/>
      <c r="D37" s="555"/>
      <c r="E37" s="468">
        <v>3</v>
      </c>
      <c r="F37" s="468">
        <v>4</v>
      </c>
      <c r="G37" s="468">
        <v>5</v>
      </c>
    </row>
    <row r="38" spans="1:7" s="50" customFormat="1" ht="31.5" customHeight="1" x14ac:dyDescent="0.2">
      <c r="A38" s="191">
        <v>1</v>
      </c>
      <c r="B38" s="598" t="s">
        <v>655</v>
      </c>
      <c r="C38" s="598"/>
      <c r="D38" s="598"/>
      <c r="E38" s="51">
        <f>3462035-1599144-482899-494580-22689-89158.08</f>
        <v>773564.92</v>
      </c>
      <c r="F38" s="51">
        <f>555666+1599144+482899+282243+22689-38885</f>
        <v>2903756</v>
      </c>
      <c r="G38" s="51">
        <f>E38+F38</f>
        <v>3677320.92</v>
      </c>
    </row>
    <row r="39" spans="1:7" s="50" customFormat="1" ht="15.75" customHeight="1" x14ac:dyDescent="0.2">
      <c r="A39" s="543" t="s">
        <v>24</v>
      </c>
      <c r="B39" s="543"/>
      <c r="C39" s="543"/>
      <c r="D39" s="543"/>
      <c r="E39" s="51">
        <f>SUM(E38:E38)</f>
        <v>773564.92</v>
      </c>
      <c r="F39" s="51">
        <f>SUM(F38:F38)</f>
        <v>2903756</v>
      </c>
      <c r="G39" s="51">
        <f>SUM(G38:G38)</f>
        <v>3677320.92</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ht="15.75" x14ac:dyDescent="0.25">
      <c r="A43" s="190" t="s">
        <v>17</v>
      </c>
      <c r="B43" s="581" t="s">
        <v>26</v>
      </c>
      <c r="C43" s="582"/>
      <c r="D43" s="583"/>
      <c r="E43" s="190" t="s">
        <v>22</v>
      </c>
      <c r="F43" s="190" t="s">
        <v>23</v>
      </c>
      <c r="G43" s="190" t="s">
        <v>24</v>
      </c>
    </row>
    <row r="44" spans="1:7" s="28" customFormat="1" ht="8.25" x14ac:dyDescent="0.15">
      <c r="A44" s="468">
        <v>1</v>
      </c>
      <c r="B44" s="552">
        <v>2</v>
      </c>
      <c r="C44" s="553"/>
      <c r="D44" s="554"/>
      <c r="E44" s="468">
        <v>3</v>
      </c>
      <c r="F44" s="468">
        <v>4</v>
      </c>
      <c r="G44" s="468">
        <v>5</v>
      </c>
    </row>
    <row r="45" spans="1:7" s="195" customFormat="1" ht="11.25" x14ac:dyDescent="0.2">
      <c r="A45" s="470">
        <v>1</v>
      </c>
      <c r="B45" s="595"/>
      <c r="C45" s="596"/>
      <c r="D45" s="597"/>
      <c r="E45" s="222"/>
      <c r="F45" s="222"/>
      <c r="G45" s="222">
        <f>E45+F45</f>
        <v>0</v>
      </c>
    </row>
    <row r="46" spans="1:7" s="195" customFormat="1" ht="11.25" x14ac:dyDescent="0.2">
      <c r="A46" s="595" t="s">
        <v>24</v>
      </c>
      <c r="B46" s="596"/>
      <c r="C46" s="596"/>
      <c r="D46" s="597"/>
      <c r="E46" s="222">
        <f>SUM(E45:E45)</f>
        <v>0</v>
      </c>
      <c r="F46" s="222">
        <f>SUM(F45:F45)</f>
        <v>0</v>
      </c>
      <c r="G46" s="222">
        <f>SUM(G45:G45)</f>
        <v>0</v>
      </c>
    </row>
    <row r="47" spans="1:7" ht="15.75" customHeight="1" x14ac:dyDescent="0.25">
      <c r="A47" s="42"/>
      <c r="B47" s="42"/>
      <c r="C47" s="42"/>
      <c r="D47" s="42"/>
      <c r="E47" s="150"/>
      <c r="F47" s="150"/>
      <c r="G47" s="150"/>
    </row>
    <row r="48" spans="1:7" ht="15.75" customHeight="1" x14ac:dyDescent="0.25">
      <c r="A48" s="550" t="s">
        <v>279</v>
      </c>
      <c r="B48" s="550"/>
      <c r="C48" s="550"/>
      <c r="D48" s="550"/>
      <c r="E48" s="550"/>
      <c r="F48" s="550"/>
      <c r="G48" s="550"/>
    </row>
    <row r="49" spans="1:11" ht="15.75" x14ac:dyDescent="0.25">
      <c r="A49" s="182"/>
      <c r="B49" s="192"/>
      <c r="C49" s="192"/>
      <c r="D49" s="192"/>
      <c r="E49" s="192"/>
      <c r="F49" s="192"/>
      <c r="G49" s="192"/>
    </row>
    <row r="50" spans="1:11" ht="15.75" x14ac:dyDescent="0.25">
      <c r="A50" s="190" t="s">
        <v>17</v>
      </c>
      <c r="B50" s="190" t="s">
        <v>27</v>
      </c>
      <c r="C50" s="190" t="s">
        <v>28</v>
      </c>
      <c r="D50" s="190" t="s">
        <v>29</v>
      </c>
      <c r="E50" s="190" t="s">
        <v>22</v>
      </c>
      <c r="F50" s="190" t="s">
        <v>23</v>
      </c>
      <c r="G50" s="190" t="s">
        <v>24</v>
      </c>
    </row>
    <row r="51" spans="1:11" s="28" customFormat="1" ht="8.25" x14ac:dyDescent="0.15">
      <c r="A51" s="468">
        <v>1</v>
      </c>
      <c r="B51" s="468">
        <v>2</v>
      </c>
      <c r="C51" s="468">
        <v>3</v>
      </c>
      <c r="D51" s="468">
        <v>4</v>
      </c>
      <c r="E51" s="468">
        <v>5</v>
      </c>
      <c r="F51" s="468">
        <v>6</v>
      </c>
      <c r="G51" s="468">
        <v>7</v>
      </c>
    </row>
    <row r="52" spans="1:11" s="32" customFormat="1" ht="25.5" customHeight="1" x14ac:dyDescent="0.25">
      <c r="A52" s="96">
        <v>1</v>
      </c>
      <c r="B52" s="656" t="s">
        <v>656</v>
      </c>
      <c r="C52" s="657"/>
      <c r="D52" s="657"/>
      <c r="E52" s="657"/>
      <c r="F52" s="657"/>
      <c r="G52" s="658"/>
      <c r="I52" s="69"/>
      <c r="J52" s="70"/>
      <c r="K52" s="69"/>
    </row>
    <row r="53" spans="1:11" s="32" customFormat="1" ht="14.25" customHeight="1" x14ac:dyDescent="0.25">
      <c r="A53" s="96" t="s">
        <v>55</v>
      </c>
      <c r="B53" s="113" t="s">
        <v>30</v>
      </c>
      <c r="C53" s="97"/>
      <c r="D53" s="97"/>
      <c r="E53" s="97"/>
      <c r="F53" s="97"/>
      <c r="G53" s="97"/>
      <c r="I53" s="69"/>
      <c r="J53" s="70"/>
      <c r="K53" s="69"/>
    </row>
    <row r="54" spans="1:11" s="32" customFormat="1" ht="168.75" x14ac:dyDescent="0.25">
      <c r="A54" s="96"/>
      <c r="B54" s="97" t="s">
        <v>658</v>
      </c>
      <c r="C54" s="97" t="s">
        <v>73</v>
      </c>
      <c r="D54" s="97" t="s">
        <v>280</v>
      </c>
      <c r="E54" s="103">
        <f>E55+E56+E57</f>
        <v>773564.92</v>
      </c>
      <c r="F54" s="103">
        <f t="shared" ref="F54:G54" si="0">F55+F56+F57</f>
        <v>2903756</v>
      </c>
      <c r="G54" s="103">
        <f t="shared" si="0"/>
        <v>3677320.92</v>
      </c>
      <c r="I54" s="69"/>
      <c r="J54" s="70"/>
      <c r="K54" s="69"/>
    </row>
    <row r="55" spans="1:11" s="32" customFormat="1" ht="112.5" x14ac:dyDescent="0.25">
      <c r="A55" s="96"/>
      <c r="B55" s="97" t="s">
        <v>659</v>
      </c>
      <c r="C55" s="97" t="s">
        <v>73</v>
      </c>
      <c r="D55" s="97" t="s">
        <v>280</v>
      </c>
      <c r="E55" s="103">
        <f>3462035-1599144-482899-494580-22689-89158.08</f>
        <v>773564.92</v>
      </c>
      <c r="F55" s="103">
        <f>1599144+482899+494580+22689-38885</f>
        <v>2560427</v>
      </c>
      <c r="G55" s="103">
        <f t="shared" ref="G55:G57" si="1">E55+F55</f>
        <v>3333991.92</v>
      </c>
      <c r="I55" s="69"/>
      <c r="J55" s="70"/>
      <c r="K55" s="69"/>
    </row>
    <row r="56" spans="1:11" s="32" customFormat="1" ht="78.75" x14ac:dyDescent="0.25">
      <c r="A56" s="96"/>
      <c r="B56" s="97" t="s">
        <v>660</v>
      </c>
      <c r="C56" s="97" t="s">
        <v>73</v>
      </c>
      <c r="D56" s="97" t="s">
        <v>280</v>
      </c>
      <c r="E56" s="103">
        <v>0</v>
      </c>
      <c r="F56" s="103">
        <v>343329</v>
      </c>
      <c r="G56" s="103">
        <f t="shared" si="1"/>
        <v>343329</v>
      </c>
      <c r="I56" s="69"/>
      <c r="J56" s="70"/>
      <c r="K56" s="69"/>
    </row>
    <row r="57" spans="1:11" s="32" customFormat="1" ht="78.75" hidden="1" x14ac:dyDescent="0.25">
      <c r="A57" s="96"/>
      <c r="B57" s="97" t="s">
        <v>661</v>
      </c>
      <c r="C57" s="97" t="s">
        <v>73</v>
      </c>
      <c r="D57" s="97" t="s">
        <v>280</v>
      </c>
      <c r="E57" s="103">
        <v>0</v>
      </c>
      <c r="F57" s="103">
        <v>0</v>
      </c>
      <c r="G57" s="103">
        <f t="shared" si="1"/>
        <v>0</v>
      </c>
      <c r="I57" s="69"/>
      <c r="J57" s="70"/>
      <c r="K57" s="69"/>
    </row>
    <row r="58" spans="1:11" s="32" customFormat="1" ht="12.75" customHeight="1" x14ac:dyDescent="0.25">
      <c r="A58" s="96" t="s">
        <v>68</v>
      </c>
      <c r="B58" s="113" t="s">
        <v>31</v>
      </c>
      <c r="C58" s="97"/>
      <c r="D58" s="97"/>
      <c r="E58" s="101"/>
      <c r="F58" s="101"/>
      <c r="G58" s="97"/>
      <c r="I58" s="69"/>
      <c r="J58" s="70"/>
      <c r="K58" s="69"/>
    </row>
    <row r="59" spans="1:11" s="32" customFormat="1" ht="33.75" x14ac:dyDescent="0.25">
      <c r="A59" s="96"/>
      <c r="B59" s="97" t="s">
        <v>662</v>
      </c>
      <c r="C59" s="97" t="s">
        <v>57</v>
      </c>
      <c r="D59" s="77" t="s">
        <v>112</v>
      </c>
      <c r="E59" s="98">
        <v>119</v>
      </c>
      <c r="F59" s="98"/>
      <c r="G59" s="98">
        <f>E59</f>
        <v>119</v>
      </c>
      <c r="H59" s="148"/>
      <c r="I59" s="69"/>
      <c r="J59" s="70"/>
      <c r="K59" s="69"/>
    </row>
    <row r="60" spans="1:11" s="473" customFormat="1" ht="22.5" x14ac:dyDescent="0.25">
      <c r="A60" s="96"/>
      <c r="B60" s="97" t="s">
        <v>663</v>
      </c>
      <c r="C60" s="97" t="s">
        <v>57</v>
      </c>
      <c r="D60" s="77" t="s">
        <v>112</v>
      </c>
      <c r="E60" s="98">
        <v>2</v>
      </c>
      <c r="F60" s="98"/>
      <c r="G60" s="98">
        <f>E60</f>
        <v>2</v>
      </c>
      <c r="H60" s="148"/>
      <c r="I60" s="69"/>
      <c r="J60" s="70"/>
      <c r="K60" s="69"/>
    </row>
    <row r="61" spans="1:11" s="32" customFormat="1" ht="13.5" customHeight="1" x14ac:dyDescent="0.25">
      <c r="A61" s="96" t="s">
        <v>72</v>
      </c>
      <c r="B61" s="113" t="s">
        <v>143</v>
      </c>
      <c r="C61" s="97"/>
      <c r="D61" s="97"/>
      <c r="E61" s="101"/>
      <c r="F61" s="101"/>
      <c r="G61" s="97"/>
      <c r="I61" s="69"/>
      <c r="J61" s="70"/>
      <c r="K61" s="69"/>
    </row>
    <row r="62" spans="1:11" s="32" customFormat="1" ht="101.25" x14ac:dyDescent="0.2">
      <c r="A62" s="96"/>
      <c r="B62" s="97" t="s">
        <v>664</v>
      </c>
      <c r="C62" s="97" t="s">
        <v>73</v>
      </c>
      <c r="D62" s="97" t="s">
        <v>74</v>
      </c>
      <c r="E62" s="103">
        <f>E55/E59</f>
        <v>6500.5455462184882</v>
      </c>
      <c r="F62" s="103">
        <f>F55/E59</f>
        <v>21516.193277310926</v>
      </c>
      <c r="G62" s="103">
        <f>G55/G59</f>
        <v>28016.738823529413</v>
      </c>
      <c r="I62" s="621"/>
      <c r="J62" s="621"/>
      <c r="K62" s="621"/>
    </row>
    <row r="63" spans="1:11" s="32" customFormat="1" ht="90" x14ac:dyDescent="0.2">
      <c r="A63" s="96"/>
      <c r="B63" s="97" t="s">
        <v>665</v>
      </c>
      <c r="C63" s="97" t="s">
        <v>73</v>
      </c>
      <c r="D63" s="97" t="s">
        <v>74</v>
      </c>
      <c r="E63" s="103">
        <f>E56/E59</f>
        <v>0</v>
      </c>
      <c r="F63" s="103">
        <f>F56/E60</f>
        <v>171664.5</v>
      </c>
      <c r="G63" s="103">
        <f>F63</f>
        <v>171664.5</v>
      </c>
      <c r="I63" s="199"/>
      <c r="J63" s="199"/>
      <c r="K63" s="199"/>
    </row>
    <row r="64" spans="1:11" s="32" customFormat="1" ht="56.25" hidden="1" x14ac:dyDescent="0.2">
      <c r="A64" s="96"/>
      <c r="B64" s="97" t="s">
        <v>666</v>
      </c>
      <c r="C64" s="97" t="s">
        <v>73</v>
      </c>
      <c r="D64" s="97" t="s">
        <v>74</v>
      </c>
      <c r="E64" s="103">
        <v>0</v>
      </c>
      <c r="F64" s="103">
        <f>F57/E60</f>
        <v>0</v>
      </c>
      <c r="G64" s="103">
        <f>F64</f>
        <v>0</v>
      </c>
      <c r="I64" s="199"/>
      <c r="J64" s="199"/>
      <c r="K64" s="199"/>
    </row>
    <row r="65" spans="1:11" s="32" customFormat="1" ht="11.25" customHeight="1" x14ac:dyDescent="0.25">
      <c r="A65" s="96" t="s">
        <v>77</v>
      </c>
      <c r="B65" s="113" t="s">
        <v>33</v>
      </c>
      <c r="C65" s="97"/>
      <c r="D65" s="97" t="s">
        <v>74</v>
      </c>
      <c r="E65" s="97"/>
      <c r="F65" s="97"/>
      <c r="G65" s="97"/>
      <c r="I65" s="69"/>
      <c r="J65" s="70"/>
      <c r="K65" s="69"/>
    </row>
    <row r="66" spans="1:11" s="32" customFormat="1" ht="33.75" x14ac:dyDescent="0.25">
      <c r="A66" s="96"/>
      <c r="B66" s="97" t="s">
        <v>339</v>
      </c>
      <c r="C66" s="97" t="s">
        <v>90</v>
      </c>
      <c r="D66" s="97" t="s">
        <v>74</v>
      </c>
      <c r="E66" s="97">
        <v>100</v>
      </c>
      <c r="F66" s="97">
        <v>100</v>
      </c>
      <c r="G66" s="97">
        <f>F66</f>
        <v>100</v>
      </c>
      <c r="I66" s="69"/>
      <c r="J66" s="70"/>
      <c r="K66" s="69"/>
    </row>
    <row r="67" spans="1:11" ht="15.75" x14ac:dyDescent="0.25">
      <c r="A67" s="17"/>
      <c r="B67" s="181"/>
      <c r="C67" s="181"/>
      <c r="D67" s="181"/>
      <c r="E67" s="181"/>
      <c r="F67" s="181"/>
      <c r="G67" s="181"/>
    </row>
    <row r="68" spans="1:11" ht="37.5" customHeight="1" x14ac:dyDescent="0.25">
      <c r="A68" s="558" t="s">
        <v>487</v>
      </c>
      <c r="B68" s="558"/>
      <c r="C68" s="558"/>
      <c r="D68" s="45"/>
      <c r="E68" s="23"/>
      <c r="F68" s="559" t="s">
        <v>488</v>
      </c>
      <c r="G68" s="559"/>
    </row>
    <row r="69" spans="1:11" s="28" customFormat="1" ht="8.25" x14ac:dyDescent="0.15">
      <c r="A69" s="46"/>
      <c r="B69" s="47"/>
      <c r="D69" s="48" t="s">
        <v>34</v>
      </c>
      <c r="F69" s="560" t="s">
        <v>35</v>
      </c>
      <c r="G69" s="560"/>
    </row>
    <row r="70" spans="1:11" ht="15.75" x14ac:dyDescent="0.25">
      <c r="A70" s="557" t="s">
        <v>36</v>
      </c>
      <c r="B70" s="557"/>
      <c r="C70" s="182"/>
      <c r="D70" s="182"/>
    </row>
    <row r="71" spans="1:11" ht="15.75" x14ac:dyDescent="0.25">
      <c r="A71" s="192"/>
      <c r="B71" s="192"/>
      <c r="C71" s="182"/>
      <c r="D71" s="182"/>
    </row>
    <row r="72" spans="1:11" s="220" customFormat="1" ht="50.25" customHeight="1" x14ac:dyDescent="0.25">
      <c r="A72" s="558" t="s">
        <v>414</v>
      </c>
      <c r="B72" s="558"/>
      <c r="C72" s="558"/>
      <c r="D72" s="218"/>
      <c r="E72" s="219"/>
      <c r="F72" s="559" t="s">
        <v>54</v>
      </c>
      <c r="G72" s="559"/>
    </row>
    <row r="73" spans="1:11" s="28" customFormat="1" ht="8.25" x14ac:dyDescent="0.15">
      <c r="A73" s="49"/>
      <c r="B73" s="47"/>
      <c r="C73" s="47"/>
      <c r="D73" s="48" t="s">
        <v>34</v>
      </c>
      <c r="F73" s="560" t="s">
        <v>35</v>
      </c>
      <c r="G73" s="560"/>
    </row>
    <row r="74" spans="1:11" x14ac:dyDescent="0.25">
      <c r="A74" s="548" t="s">
        <v>37</v>
      </c>
      <c r="B74" s="548"/>
    </row>
    <row r="75" spans="1:11" x14ac:dyDescent="0.25">
      <c r="A75" s="549">
        <v>45638</v>
      </c>
      <c r="B75" s="549"/>
    </row>
    <row r="76" spans="1:11" x14ac:dyDescent="0.25">
      <c r="A76" s="544" t="s">
        <v>38</v>
      </c>
      <c r="B76" s="544"/>
    </row>
  </sheetData>
  <mergeCells count="62">
    <mergeCell ref="F73:G73"/>
    <mergeCell ref="A74:B74"/>
    <mergeCell ref="A75:B75"/>
    <mergeCell ref="A76:B76"/>
    <mergeCell ref="A68:C68"/>
    <mergeCell ref="F68:G68"/>
    <mergeCell ref="F69:G69"/>
    <mergeCell ref="A70:B70"/>
    <mergeCell ref="A72:C72"/>
    <mergeCell ref="F72:G72"/>
    <mergeCell ref="I62:K62"/>
    <mergeCell ref="B36:D36"/>
    <mergeCell ref="B37:D37"/>
    <mergeCell ref="B38:D38"/>
    <mergeCell ref="A39:D39"/>
    <mergeCell ref="A41:G41"/>
    <mergeCell ref="B43:D43"/>
    <mergeCell ref="B44:D44"/>
    <mergeCell ref="B45:D45"/>
    <mergeCell ref="A46:D46"/>
    <mergeCell ref="A48:G48"/>
    <mergeCell ref="B52:G52"/>
    <mergeCell ref="A34:G34"/>
    <mergeCell ref="A20:G20"/>
    <mergeCell ref="B21:G21"/>
    <mergeCell ref="B22:G22"/>
    <mergeCell ref="B23:G23"/>
    <mergeCell ref="B24:G24"/>
    <mergeCell ref="B25:G25"/>
    <mergeCell ref="A27:C27"/>
    <mergeCell ref="D27:G27"/>
    <mergeCell ref="A29:G29"/>
    <mergeCell ref="B31:G31"/>
    <mergeCell ref="B32:G32"/>
    <mergeCell ref="E17:F17"/>
    <mergeCell ref="K17:L17"/>
    <mergeCell ref="M17:O17"/>
    <mergeCell ref="A18:G18"/>
    <mergeCell ref="A19:C19"/>
    <mergeCell ref="D19:G19"/>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9:G9"/>
    <mergeCell ref="F1:G2"/>
    <mergeCell ref="E4:G4"/>
    <mergeCell ref="E5:G5"/>
    <mergeCell ref="E6:G6"/>
    <mergeCell ref="E7:G7"/>
  </mergeCells>
  <pageMargins left="0.39370078740157483" right="0.39370078740157483" top="0.39370078740157483" bottom="0.39370078740157483" header="0" footer="0"/>
  <pageSetup paperSize="9" scale="95" orientation="landscape" horizontalDpi="300" verticalDpi="300" r:id="rId1"/>
  <rowBreaks count="1" manualBreakCount="1">
    <brk id="19" max="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view="pageBreakPreview" zoomScale="120" zoomScaleSheetLayoutView="12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678</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183" t="s">
        <v>6</v>
      </c>
      <c r="C13" s="27"/>
      <c r="D13" s="573" t="s">
        <v>3</v>
      </c>
      <c r="E13" s="573"/>
      <c r="F13" s="27"/>
      <c r="G13" s="184"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185" t="s">
        <v>10</v>
      </c>
      <c r="C15" s="24"/>
      <c r="D15" s="565" t="s">
        <v>9</v>
      </c>
      <c r="E15" s="565"/>
      <c r="F15" s="5"/>
      <c r="G15" s="25" t="s">
        <v>7</v>
      </c>
      <c r="H15" s="6"/>
      <c r="I15" s="566"/>
      <c r="J15" s="566"/>
      <c r="K15" s="566"/>
      <c r="L15" s="566"/>
      <c r="M15" s="566"/>
      <c r="N15" s="7"/>
      <c r="O15" s="575"/>
      <c r="P15" s="575"/>
    </row>
    <row r="16" spans="1:16" ht="49.5" customHeight="1" x14ac:dyDescent="0.25">
      <c r="A16" s="11" t="s">
        <v>11</v>
      </c>
      <c r="B16" s="198" t="s">
        <v>336</v>
      </c>
      <c r="C16" s="198" t="s">
        <v>337</v>
      </c>
      <c r="D16" s="187" t="s">
        <v>199</v>
      </c>
      <c r="E16" s="662" t="s">
        <v>338</v>
      </c>
      <c r="F16" s="663"/>
      <c r="G16" s="322" t="s">
        <v>408</v>
      </c>
      <c r="H16" s="188"/>
      <c r="I16" s="10"/>
      <c r="J16" s="188"/>
      <c r="K16" s="570"/>
      <c r="L16" s="570"/>
      <c r="M16" s="570"/>
      <c r="N16" s="570"/>
      <c r="O16" s="570"/>
      <c r="P16" s="188"/>
    </row>
    <row r="17" spans="1:16" s="35" customFormat="1" ht="24.75" x14ac:dyDescent="0.25">
      <c r="B17" s="183" t="s">
        <v>12</v>
      </c>
      <c r="C17" s="185" t="s">
        <v>13</v>
      </c>
      <c r="D17" s="185" t="s">
        <v>14</v>
      </c>
      <c r="E17" s="565" t="s">
        <v>15</v>
      </c>
      <c r="F17" s="565"/>
      <c r="G17" s="185" t="s">
        <v>16</v>
      </c>
      <c r="H17" s="36"/>
      <c r="I17" s="186"/>
      <c r="J17" s="186"/>
      <c r="K17" s="566"/>
      <c r="L17" s="566"/>
      <c r="M17" s="566"/>
      <c r="N17" s="566"/>
      <c r="O17" s="566"/>
      <c r="P17" s="186"/>
    </row>
    <row r="18" spans="1:16" ht="35.25" customHeight="1" x14ac:dyDescent="0.25">
      <c r="A18" s="550" t="s">
        <v>703</v>
      </c>
      <c r="B18" s="550"/>
      <c r="C18" s="550"/>
      <c r="D18" s="550"/>
      <c r="E18" s="550"/>
      <c r="F18" s="550"/>
      <c r="G18" s="550"/>
    </row>
    <row r="19" spans="1:16" ht="97.5" customHeight="1" x14ac:dyDescent="0.25">
      <c r="A19" s="567" t="s">
        <v>45</v>
      </c>
      <c r="B19" s="567"/>
      <c r="C19" s="567"/>
      <c r="D19" s="631" t="s">
        <v>743</v>
      </c>
      <c r="E19" s="664"/>
      <c r="F19" s="664"/>
      <c r="G19" s="664"/>
    </row>
    <row r="20" spans="1:16" ht="15.75" customHeight="1" x14ac:dyDescent="0.25">
      <c r="A20" s="550" t="s">
        <v>46</v>
      </c>
      <c r="B20" s="550"/>
      <c r="C20" s="550"/>
      <c r="D20" s="550"/>
      <c r="E20" s="550"/>
      <c r="F20" s="550"/>
      <c r="G20" s="550"/>
    </row>
    <row r="21" spans="1:16" x14ac:dyDescent="0.25">
      <c r="A21" s="191" t="s">
        <v>17</v>
      </c>
      <c r="B21" s="543" t="s">
        <v>18</v>
      </c>
      <c r="C21" s="543"/>
      <c r="D21" s="543"/>
      <c r="E21" s="543"/>
      <c r="F21" s="543"/>
      <c r="G21" s="543"/>
    </row>
    <row r="22" spans="1:16" x14ac:dyDescent="0.25">
      <c r="A22" s="191">
        <v>1</v>
      </c>
      <c r="B22" s="665" t="s">
        <v>95</v>
      </c>
      <c r="C22" s="665"/>
      <c r="D22" s="665"/>
      <c r="E22" s="665"/>
      <c r="F22" s="665"/>
      <c r="G22" s="665"/>
    </row>
    <row r="23" spans="1:16" x14ac:dyDescent="0.25">
      <c r="A23" s="191">
        <v>2</v>
      </c>
      <c r="B23" s="665" t="s">
        <v>327</v>
      </c>
      <c r="C23" s="665"/>
      <c r="D23" s="665"/>
      <c r="E23" s="665"/>
      <c r="F23" s="665"/>
      <c r="G23" s="665"/>
    </row>
    <row r="24" spans="1:16" x14ac:dyDescent="0.25">
      <c r="A24" s="191">
        <v>3</v>
      </c>
      <c r="B24" s="666" t="s">
        <v>328</v>
      </c>
      <c r="C24" s="667"/>
      <c r="D24" s="667"/>
      <c r="E24" s="667"/>
      <c r="F24" s="667"/>
      <c r="G24" s="668"/>
    </row>
    <row r="25" spans="1:16" x14ac:dyDescent="0.25">
      <c r="A25" s="191">
        <v>4</v>
      </c>
      <c r="B25" s="665" t="s">
        <v>202</v>
      </c>
      <c r="C25" s="665"/>
      <c r="D25" s="665"/>
      <c r="E25" s="665"/>
      <c r="F25" s="665"/>
      <c r="G25" s="665"/>
    </row>
    <row r="26" spans="1:16" x14ac:dyDescent="0.25">
      <c r="A26" s="71"/>
      <c r="B26" s="71"/>
      <c r="C26" s="71"/>
      <c r="D26" s="72"/>
      <c r="E26" s="72"/>
      <c r="F26" s="72"/>
      <c r="G26" s="72"/>
    </row>
    <row r="27" spans="1:16" ht="25.5" customHeight="1" x14ac:dyDescent="0.25">
      <c r="A27" s="562" t="s">
        <v>50</v>
      </c>
      <c r="B27" s="562"/>
      <c r="C27" s="562"/>
      <c r="D27" s="655" t="s">
        <v>653</v>
      </c>
      <c r="E27" s="655"/>
      <c r="F27" s="655"/>
      <c r="G27" s="655"/>
    </row>
    <row r="28" spans="1:16" ht="15.75" x14ac:dyDescent="0.25">
      <c r="A28" s="193"/>
      <c r="B28" s="193"/>
      <c r="C28" s="193"/>
      <c r="D28" s="15"/>
      <c r="E28" s="15"/>
      <c r="F28" s="15"/>
      <c r="G28" s="15"/>
    </row>
    <row r="29" spans="1:16" ht="15.75" customHeight="1" x14ac:dyDescent="0.25">
      <c r="A29" s="550" t="s">
        <v>49</v>
      </c>
      <c r="B29" s="550"/>
      <c r="C29" s="550"/>
      <c r="D29" s="550"/>
      <c r="E29" s="550"/>
      <c r="F29" s="550"/>
      <c r="G29" s="550"/>
    </row>
    <row r="30" spans="1:16" ht="15.75" hidden="1" customHeight="1" x14ac:dyDescent="0.25">
      <c r="A30" s="189"/>
      <c r="B30" s="189"/>
      <c r="C30" s="189"/>
      <c r="D30" s="189"/>
      <c r="E30" s="189"/>
      <c r="F30" s="189"/>
      <c r="G30" s="189"/>
    </row>
    <row r="31" spans="1:16" s="50" customFormat="1" ht="12.75" x14ac:dyDescent="0.2">
      <c r="A31" s="201" t="s">
        <v>17</v>
      </c>
      <c r="B31" s="543" t="s">
        <v>19</v>
      </c>
      <c r="C31" s="543"/>
      <c r="D31" s="543"/>
      <c r="E31" s="543"/>
      <c r="F31" s="543"/>
      <c r="G31" s="543"/>
    </row>
    <row r="32" spans="1:16" s="125" customFormat="1" ht="29.25" customHeight="1" x14ac:dyDescent="0.2">
      <c r="A32" s="202">
        <v>1</v>
      </c>
      <c r="B32" s="624" t="s">
        <v>654</v>
      </c>
      <c r="C32" s="624"/>
      <c r="D32" s="624"/>
      <c r="E32" s="624"/>
      <c r="F32" s="624"/>
      <c r="G32" s="624"/>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s="50" customFormat="1" ht="12.75" x14ac:dyDescent="0.2">
      <c r="A36" s="201" t="s">
        <v>17</v>
      </c>
      <c r="B36" s="543" t="s">
        <v>20</v>
      </c>
      <c r="C36" s="543"/>
      <c r="D36" s="543"/>
      <c r="E36" s="201" t="s">
        <v>22</v>
      </c>
      <c r="F36" s="201" t="s">
        <v>23</v>
      </c>
      <c r="G36" s="201" t="s">
        <v>24</v>
      </c>
    </row>
    <row r="37" spans="1:7" s="28" customFormat="1" ht="8.25" x14ac:dyDescent="0.15">
      <c r="A37" s="468">
        <v>1</v>
      </c>
      <c r="B37" s="555">
        <v>2</v>
      </c>
      <c r="C37" s="555"/>
      <c r="D37" s="555"/>
      <c r="E37" s="468">
        <v>3</v>
      </c>
      <c r="F37" s="468">
        <v>4</v>
      </c>
      <c r="G37" s="468">
        <v>5</v>
      </c>
    </row>
    <row r="38" spans="1:7" s="50" customFormat="1" ht="36.75" customHeight="1" x14ac:dyDescent="0.2">
      <c r="A38" s="191">
        <v>1</v>
      </c>
      <c r="B38" s="598" t="s">
        <v>654</v>
      </c>
      <c r="C38" s="598"/>
      <c r="D38" s="598"/>
      <c r="E38" s="51">
        <v>0</v>
      </c>
      <c r="F38" s="51">
        <v>10894600</v>
      </c>
      <c r="G38" s="51">
        <f>E38+F38</f>
        <v>10894600</v>
      </c>
    </row>
    <row r="39" spans="1:7" s="50" customFormat="1" ht="15.75" customHeight="1" x14ac:dyDescent="0.2">
      <c r="A39" s="543" t="s">
        <v>24</v>
      </c>
      <c r="B39" s="543"/>
      <c r="C39" s="543"/>
      <c r="D39" s="543"/>
      <c r="E39" s="51">
        <f>SUM(E38:E38)</f>
        <v>0</v>
      </c>
      <c r="F39" s="51">
        <f>SUM(F38:F38)</f>
        <v>10894600</v>
      </c>
      <c r="G39" s="51">
        <f>SUM(G38:G38)</f>
        <v>10894600</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s="195" customFormat="1" ht="11.25" x14ac:dyDescent="0.2">
      <c r="A43" s="203" t="s">
        <v>17</v>
      </c>
      <c r="B43" s="595" t="s">
        <v>26</v>
      </c>
      <c r="C43" s="596"/>
      <c r="D43" s="597"/>
      <c r="E43" s="203" t="s">
        <v>22</v>
      </c>
      <c r="F43" s="203" t="s">
        <v>23</v>
      </c>
      <c r="G43" s="203" t="s">
        <v>24</v>
      </c>
    </row>
    <row r="44" spans="1:7" s="28" customFormat="1" ht="8.25" x14ac:dyDescent="0.15">
      <c r="A44" s="468">
        <v>1</v>
      </c>
      <c r="B44" s="552">
        <v>2</v>
      </c>
      <c r="C44" s="553"/>
      <c r="D44" s="554"/>
      <c r="E44" s="468">
        <v>3</v>
      </c>
      <c r="F44" s="468">
        <v>4</v>
      </c>
      <c r="G44" s="468">
        <v>5</v>
      </c>
    </row>
    <row r="45" spans="1:7" s="195" customFormat="1" ht="11.25" x14ac:dyDescent="0.2">
      <c r="A45" s="203">
        <v>1</v>
      </c>
      <c r="B45" s="595"/>
      <c r="C45" s="596"/>
      <c r="D45" s="597"/>
      <c r="E45" s="222"/>
      <c r="F45" s="222"/>
      <c r="G45" s="222">
        <f>E45+F45</f>
        <v>0</v>
      </c>
    </row>
    <row r="46" spans="1:7" s="195" customFormat="1" ht="11.25" x14ac:dyDescent="0.2">
      <c r="A46" s="595" t="s">
        <v>24</v>
      </c>
      <c r="B46" s="596"/>
      <c r="C46" s="596"/>
      <c r="D46" s="597"/>
      <c r="E46" s="222">
        <f>SUM(E45:E45)</f>
        <v>0</v>
      </c>
      <c r="F46" s="222">
        <f>SUM(F45:F45)</f>
        <v>0</v>
      </c>
      <c r="G46" s="222">
        <f>SUM(G45:G45)</f>
        <v>0</v>
      </c>
    </row>
    <row r="47" spans="1:7" ht="15.75" customHeight="1" x14ac:dyDescent="0.25">
      <c r="A47" s="42"/>
      <c r="B47" s="42"/>
      <c r="C47" s="42"/>
      <c r="D47" s="42"/>
      <c r="E47" s="150"/>
      <c r="F47" s="150"/>
      <c r="G47" s="150"/>
    </row>
    <row r="48" spans="1:7" ht="15.75" customHeight="1" x14ac:dyDescent="0.25">
      <c r="A48" s="550" t="s">
        <v>279</v>
      </c>
      <c r="B48" s="550"/>
      <c r="C48" s="550"/>
      <c r="D48" s="550"/>
      <c r="E48" s="550"/>
      <c r="F48" s="550"/>
      <c r="G48" s="550"/>
    </row>
    <row r="49" spans="1:11" ht="15.75" hidden="1" x14ac:dyDescent="0.25">
      <c r="A49" s="182"/>
      <c r="B49" s="192"/>
      <c r="C49" s="192"/>
      <c r="D49" s="192"/>
      <c r="E49" s="192"/>
      <c r="F49" s="192"/>
      <c r="G49" s="192"/>
    </row>
    <row r="50" spans="1:11" s="50" customFormat="1" ht="12.75" x14ac:dyDescent="0.2">
      <c r="A50" s="201" t="s">
        <v>17</v>
      </c>
      <c r="B50" s="201" t="s">
        <v>27</v>
      </c>
      <c r="C50" s="201" t="s">
        <v>28</v>
      </c>
      <c r="D50" s="201" t="s">
        <v>29</v>
      </c>
      <c r="E50" s="201" t="s">
        <v>22</v>
      </c>
      <c r="F50" s="201" t="s">
        <v>23</v>
      </c>
      <c r="G50" s="201" t="s">
        <v>24</v>
      </c>
    </row>
    <row r="51" spans="1:11" s="28" customFormat="1" ht="8.25" x14ac:dyDescent="0.15">
      <c r="A51" s="213">
        <v>1</v>
      </c>
      <c r="B51" s="213">
        <v>2</v>
      </c>
      <c r="C51" s="213">
        <v>3</v>
      </c>
      <c r="D51" s="213">
        <v>4</v>
      </c>
      <c r="E51" s="213">
        <v>5</v>
      </c>
      <c r="F51" s="213">
        <v>6</v>
      </c>
      <c r="G51" s="213">
        <v>7</v>
      </c>
    </row>
    <row r="52" spans="1:11" s="32" customFormat="1" ht="25.5" customHeight="1" x14ac:dyDescent="0.25">
      <c r="A52" s="96">
        <v>1</v>
      </c>
      <c r="B52" s="656" t="s">
        <v>657</v>
      </c>
      <c r="C52" s="657"/>
      <c r="D52" s="657"/>
      <c r="E52" s="657"/>
      <c r="F52" s="657"/>
      <c r="G52" s="658"/>
      <c r="I52" s="69"/>
      <c r="J52" s="70"/>
      <c r="K52" s="69"/>
    </row>
    <row r="53" spans="1:11" s="32" customFormat="1" ht="10.5" customHeight="1" x14ac:dyDescent="0.25">
      <c r="A53" s="96" t="s">
        <v>55</v>
      </c>
      <c r="B53" s="113" t="s">
        <v>30</v>
      </c>
      <c r="C53" s="97"/>
      <c r="D53" s="97"/>
      <c r="E53" s="97"/>
      <c r="F53" s="97"/>
      <c r="G53" s="97"/>
      <c r="I53" s="69"/>
      <c r="J53" s="70"/>
      <c r="K53" s="69"/>
    </row>
    <row r="54" spans="1:11" s="473" customFormat="1" ht="90.75" x14ac:dyDescent="0.25">
      <c r="A54" s="96"/>
      <c r="B54" s="200" t="s">
        <v>658</v>
      </c>
      <c r="C54" s="97" t="s">
        <v>73</v>
      </c>
      <c r="D54" s="97" t="s">
        <v>280</v>
      </c>
      <c r="E54" s="103"/>
      <c r="F54" s="103">
        <f t="shared" ref="F54:G54" si="0">F55+F56+F57</f>
        <v>10894600</v>
      </c>
      <c r="G54" s="103">
        <f t="shared" si="0"/>
        <v>10894600</v>
      </c>
      <c r="I54" s="69"/>
      <c r="J54" s="70"/>
      <c r="K54" s="69"/>
    </row>
    <row r="55" spans="1:11" s="473" customFormat="1" ht="57.75" x14ac:dyDescent="0.25">
      <c r="A55" s="96"/>
      <c r="B55" s="200" t="s">
        <v>659</v>
      </c>
      <c r="C55" s="97" t="s">
        <v>73</v>
      </c>
      <c r="D55" s="97" t="s">
        <v>280</v>
      </c>
      <c r="E55" s="103"/>
      <c r="F55" s="103">
        <v>10059400</v>
      </c>
      <c r="G55" s="103">
        <f t="shared" ref="G55:G57" si="1">E55+F55</f>
        <v>10059400</v>
      </c>
      <c r="I55" s="69"/>
      <c r="J55" s="70"/>
      <c r="K55" s="69"/>
    </row>
    <row r="56" spans="1:11" s="473" customFormat="1" ht="33" x14ac:dyDescent="0.25">
      <c r="A56" s="96"/>
      <c r="B56" s="200" t="s">
        <v>660</v>
      </c>
      <c r="C56" s="97" t="s">
        <v>73</v>
      </c>
      <c r="D56" s="97" t="s">
        <v>280</v>
      </c>
      <c r="E56" s="103"/>
      <c r="F56" s="103">
        <v>835200</v>
      </c>
      <c r="G56" s="103">
        <f t="shared" si="1"/>
        <v>835200</v>
      </c>
      <c r="I56" s="69"/>
      <c r="J56" s="70"/>
      <c r="K56" s="69"/>
    </row>
    <row r="57" spans="1:11" s="473" customFormat="1" ht="41.25" hidden="1" x14ac:dyDescent="0.25">
      <c r="A57" s="96"/>
      <c r="B57" s="200" t="s">
        <v>661</v>
      </c>
      <c r="C57" s="97" t="s">
        <v>73</v>
      </c>
      <c r="D57" s="97" t="s">
        <v>280</v>
      </c>
      <c r="E57" s="103"/>
      <c r="F57" s="103"/>
      <c r="G57" s="103">
        <f t="shared" si="1"/>
        <v>0</v>
      </c>
      <c r="I57" s="69"/>
      <c r="J57" s="70"/>
      <c r="K57" s="69"/>
    </row>
    <row r="58" spans="1:11" s="473" customFormat="1" ht="12.75" customHeight="1" x14ac:dyDescent="0.25">
      <c r="A58" s="96" t="s">
        <v>68</v>
      </c>
      <c r="B58" s="113" t="s">
        <v>31</v>
      </c>
      <c r="C58" s="97"/>
      <c r="D58" s="97"/>
      <c r="E58" s="101"/>
      <c r="F58" s="101"/>
      <c r="G58" s="97"/>
      <c r="I58" s="69"/>
      <c r="J58" s="70"/>
      <c r="K58" s="69"/>
    </row>
    <row r="59" spans="1:11" s="473" customFormat="1" ht="22.5" x14ac:dyDescent="0.25">
      <c r="A59" s="96"/>
      <c r="B59" s="200" t="s">
        <v>662</v>
      </c>
      <c r="C59" s="97" t="s">
        <v>57</v>
      </c>
      <c r="D59" s="77" t="s">
        <v>112</v>
      </c>
      <c r="E59" s="98"/>
      <c r="F59" s="98">
        <v>119</v>
      </c>
      <c r="G59" s="98">
        <f>F59</f>
        <v>119</v>
      </c>
      <c r="H59" s="148"/>
      <c r="I59" s="69"/>
      <c r="J59" s="70"/>
      <c r="K59" s="69"/>
    </row>
    <row r="60" spans="1:11" s="473" customFormat="1" ht="22.5" x14ac:dyDescent="0.25">
      <c r="A60" s="96"/>
      <c r="B60" s="200" t="s">
        <v>663</v>
      </c>
      <c r="C60" s="97" t="s">
        <v>57</v>
      </c>
      <c r="D60" s="77" t="s">
        <v>112</v>
      </c>
      <c r="E60" s="98"/>
      <c r="F60" s="98">
        <v>2</v>
      </c>
      <c r="G60" s="98">
        <f>F60</f>
        <v>2</v>
      </c>
      <c r="H60" s="148"/>
      <c r="I60" s="69"/>
      <c r="J60" s="70"/>
      <c r="K60" s="69"/>
    </row>
    <row r="61" spans="1:11" s="473" customFormat="1" ht="13.5" customHeight="1" x14ac:dyDescent="0.25">
      <c r="A61" s="96" t="s">
        <v>72</v>
      </c>
      <c r="B61" s="113" t="s">
        <v>143</v>
      </c>
      <c r="C61" s="97"/>
      <c r="D61" s="97"/>
      <c r="E61" s="101"/>
      <c r="F61" s="101"/>
      <c r="G61" s="97"/>
      <c r="I61" s="69"/>
      <c r="J61" s="70"/>
      <c r="K61" s="69"/>
    </row>
    <row r="62" spans="1:11" s="473" customFormat="1" ht="49.5" x14ac:dyDescent="0.2">
      <c r="A62" s="96"/>
      <c r="B62" s="200" t="s">
        <v>664</v>
      </c>
      <c r="C62" s="97" t="s">
        <v>73</v>
      </c>
      <c r="D62" s="97" t="s">
        <v>74</v>
      </c>
      <c r="E62" s="103"/>
      <c r="F62" s="103">
        <f>F55/F59</f>
        <v>84532.773109243702</v>
      </c>
      <c r="G62" s="103">
        <f>G55/G59</f>
        <v>84532.773109243702</v>
      </c>
      <c r="I62" s="621"/>
      <c r="J62" s="621"/>
      <c r="K62" s="621"/>
    </row>
    <row r="63" spans="1:11" s="473" customFormat="1" ht="49.5" x14ac:dyDescent="0.2">
      <c r="A63" s="96"/>
      <c r="B63" s="200" t="s">
        <v>665</v>
      </c>
      <c r="C63" s="97" t="s">
        <v>73</v>
      </c>
      <c r="D63" s="97" t="s">
        <v>74</v>
      </c>
      <c r="E63" s="103"/>
      <c r="F63" s="103">
        <f>F56/F60</f>
        <v>417600</v>
      </c>
      <c r="G63" s="103">
        <f>F63</f>
        <v>417600</v>
      </c>
      <c r="I63" s="471"/>
      <c r="J63" s="471"/>
      <c r="K63" s="471"/>
    </row>
    <row r="64" spans="1:11" s="473" customFormat="1" ht="33" hidden="1" x14ac:dyDescent="0.2">
      <c r="A64" s="96"/>
      <c r="B64" s="200" t="s">
        <v>666</v>
      </c>
      <c r="C64" s="97" t="s">
        <v>73</v>
      </c>
      <c r="D64" s="97" t="s">
        <v>74</v>
      </c>
      <c r="E64" s="103"/>
      <c r="F64" s="103" t="e">
        <f>F57/E60</f>
        <v>#DIV/0!</v>
      </c>
      <c r="G64" s="103" t="e">
        <f>F64</f>
        <v>#DIV/0!</v>
      </c>
      <c r="I64" s="471"/>
      <c r="J64" s="471"/>
      <c r="K64" s="471"/>
    </row>
    <row r="65" spans="1:11" s="473" customFormat="1" ht="11.25" customHeight="1" x14ac:dyDescent="0.25">
      <c r="A65" s="96" t="s">
        <v>77</v>
      </c>
      <c r="B65" s="113" t="s">
        <v>33</v>
      </c>
      <c r="C65" s="97"/>
      <c r="D65" s="97" t="s">
        <v>74</v>
      </c>
      <c r="E65" s="97"/>
      <c r="F65" s="97"/>
      <c r="G65" s="97"/>
      <c r="I65" s="69"/>
      <c r="J65" s="70"/>
      <c r="K65" s="69"/>
    </row>
    <row r="66" spans="1:11" s="473" customFormat="1" ht="22.5" x14ac:dyDescent="0.25">
      <c r="A66" s="96"/>
      <c r="B66" s="200" t="s">
        <v>667</v>
      </c>
      <c r="C66" s="97" t="s">
        <v>90</v>
      </c>
      <c r="D66" s="97" t="s">
        <v>74</v>
      </c>
      <c r="E66" s="97"/>
      <c r="F66" s="97">
        <v>100</v>
      </c>
      <c r="G66" s="97">
        <f>F66</f>
        <v>100</v>
      </c>
      <c r="I66" s="69"/>
      <c r="J66" s="70"/>
      <c r="K66" s="69"/>
    </row>
    <row r="67" spans="1:11" ht="15.75" x14ac:dyDescent="0.25">
      <c r="A67" s="17"/>
      <c r="B67" s="181"/>
      <c r="C67" s="181"/>
      <c r="D67" s="181"/>
      <c r="E67" s="181"/>
      <c r="F67" s="181"/>
      <c r="G67" s="181"/>
    </row>
    <row r="68" spans="1:11" ht="37.5" customHeight="1" x14ac:dyDescent="0.25">
      <c r="A68" s="558" t="s">
        <v>487</v>
      </c>
      <c r="B68" s="558"/>
      <c r="C68" s="558"/>
      <c r="D68" s="45"/>
      <c r="E68" s="23"/>
      <c r="F68" s="559" t="s">
        <v>488</v>
      </c>
      <c r="G68" s="559"/>
    </row>
    <row r="69" spans="1:11" s="28" customFormat="1" ht="8.25" x14ac:dyDescent="0.15">
      <c r="A69" s="46"/>
      <c r="B69" s="47"/>
      <c r="D69" s="48" t="s">
        <v>34</v>
      </c>
      <c r="F69" s="560" t="s">
        <v>35</v>
      </c>
      <c r="G69" s="560"/>
    </row>
    <row r="70" spans="1:11" ht="15.75" x14ac:dyDescent="0.25">
      <c r="A70" s="557" t="s">
        <v>36</v>
      </c>
      <c r="B70" s="557"/>
      <c r="C70" s="182"/>
      <c r="D70" s="182"/>
    </row>
    <row r="71" spans="1:11" ht="15.75" hidden="1" x14ac:dyDescent="0.25">
      <c r="A71" s="192"/>
      <c r="B71" s="192"/>
      <c r="C71" s="182"/>
      <c r="D71" s="182"/>
    </row>
    <row r="72" spans="1:11" s="220" customFormat="1" ht="50.25" customHeight="1" x14ac:dyDescent="0.25">
      <c r="A72" s="669" t="s">
        <v>340</v>
      </c>
      <c r="B72" s="669"/>
      <c r="C72" s="669"/>
      <c r="D72" s="221"/>
      <c r="E72" s="219"/>
      <c r="F72" s="559" t="s">
        <v>54</v>
      </c>
      <c r="G72" s="559"/>
    </row>
    <row r="73" spans="1:11" s="28" customFormat="1" ht="8.25" x14ac:dyDescent="0.15">
      <c r="A73" s="49"/>
      <c r="B73" s="47"/>
      <c r="C73" s="47"/>
      <c r="D73" s="48" t="s">
        <v>34</v>
      </c>
      <c r="F73" s="560" t="s">
        <v>35</v>
      </c>
      <c r="G73" s="560"/>
    </row>
    <row r="74" spans="1:11" x14ac:dyDescent="0.25">
      <c r="A74" s="548" t="s">
        <v>37</v>
      </c>
      <c r="B74" s="548"/>
    </row>
    <row r="75" spans="1:11" x14ac:dyDescent="0.25">
      <c r="A75" s="549">
        <v>45624</v>
      </c>
      <c r="B75" s="549"/>
    </row>
    <row r="76" spans="1:11" x14ac:dyDescent="0.25">
      <c r="A76" s="544" t="s">
        <v>38</v>
      </c>
      <c r="B76" s="544"/>
    </row>
  </sheetData>
  <mergeCells count="62">
    <mergeCell ref="F73:G73"/>
    <mergeCell ref="A74:B74"/>
    <mergeCell ref="A75:B75"/>
    <mergeCell ref="A76:B76"/>
    <mergeCell ref="A68:C68"/>
    <mergeCell ref="F68:G68"/>
    <mergeCell ref="F69:G69"/>
    <mergeCell ref="A70:B70"/>
    <mergeCell ref="A72:C72"/>
    <mergeCell ref="F72:G72"/>
    <mergeCell ref="B45:D45"/>
    <mergeCell ref="A46:D46"/>
    <mergeCell ref="A48:G48"/>
    <mergeCell ref="B36:D36"/>
    <mergeCell ref="B37:D37"/>
    <mergeCell ref="B38:D38"/>
    <mergeCell ref="A39:D39"/>
    <mergeCell ref="A41:G41"/>
    <mergeCell ref="B52:G52"/>
    <mergeCell ref="I62:K62"/>
    <mergeCell ref="A34:G34"/>
    <mergeCell ref="A20:G20"/>
    <mergeCell ref="B21:G21"/>
    <mergeCell ref="B22:G22"/>
    <mergeCell ref="B23:G23"/>
    <mergeCell ref="B24:G24"/>
    <mergeCell ref="B25:G25"/>
    <mergeCell ref="A27:C27"/>
    <mergeCell ref="D27:G27"/>
    <mergeCell ref="A29:G29"/>
    <mergeCell ref="B31:G31"/>
    <mergeCell ref="B32:G32"/>
    <mergeCell ref="B43:D43"/>
    <mergeCell ref="B44:D44"/>
    <mergeCell ref="E17:F17"/>
    <mergeCell ref="K17:L17"/>
    <mergeCell ref="M17:O17"/>
    <mergeCell ref="A18:G18"/>
    <mergeCell ref="A19:C19"/>
    <mergeCell ref="D19:G19"/>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9:G9"/>
    <mergeCell ref="F1:G2"/>
    <mergeCell ref="E4:G4"/>
    <mergeCell ref="E5:G5"/>
    <mergeCell ref="E6:G6"/>
    <mergeCell ref="E7:G7"/>
  </mergeCells>
  <pageMargins left="0.39370078740157483" right="0.39370078740157483" top="0.39370078740157483" bottom="0.39370078740157483" header="0" footer="0"/>
  <pageSetup paperSize="9" scale="92" orientation="landscape" horizontalDpi="300" verticalDpi="300" r:id="rId1"/>
  <rowBreaks count="1" manualBreakCount="1">
    <brk id="25" max="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view="pageBreakPreview" zoomScale="90" zoomScaleSheetLayoutView="9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639</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53.25" customHeight="1" x14ac:dyDescent="0.25">
      <c r="A16" s="11" t="s">
        <v>11</v>
      </c>
      <c r="B16" s="171" t="s">
        <v>318</v>
      </c>
      <c r="C16" s="171" t="s">
        <v>319</v>
      </c>
      <c r="D16" s="38" t="s">
        <v>199</v>
      </c>
      <c r="E16" s="620" t="s">
        <v>320</v>
      </c>
      <c r="F16" s="620"/>
      <c r="G16" s="322" t="s">
        <v>408</v>
      </c>
      <c r="H16" s="13"/>
      <c r="I16" s="10"/>
      <c r="J16" s="13"/>
      <c r="K16" s="570"/>
      <c r="L16" s="570"/>
      <c r="M16" s="570"/>
      <c r="N16" s="570"/>
      <c r="O16" s="570"/>
      <c r="P16" s="13"/>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640</v>
      </c>
      <c r="B18" s="550"/>
      <c r="C18" s="550"/>
      <c r="D18" s="550"/>
      <c r="E18" s="550"/>
      <c r="F18" s="550"/>
      <c r="G18" s="550"/>
    </row>
    <row r="19" spans="1:16" ht="132" customHeight="1" x14ac:dyDescent="0.25">
      <c r="A19" s="567" t="s">
        <v>45</v>
      </c>
      <c r="B19" s="567"/>
      <c r="C19" s="567"/>
      <c r="D19" s="633" t="s">
        <v>749</v>
      </c>
      <c r="E19" s="633"/>
      <c r="F19" s="633"/>
      <c r="G19" s="633"/>
    </row>
    <row r="20" spans="1:16" ht="15" customHeight="1" x14ac:dyDescent="0.25">
      <c r="A20" s="550" t="s">
        <v>46</v>
      </c>
      <c r="B20" s="550"/>
      <c r="C20" s="550"/>
      <c r="D20" s="550"/>
      <c r="E20" s="550"/>
      <c r="F20" s="550"/>
      <c r="G20" s="550"/>
    </row>
    <row r="21" spans="1:16" x14ac:dyDescent="0.25">
      <c r="A21" s="41" t="s">
        <v>17</v>
      </c>
      <c r="B21" s="543" t="s">
        <v>18</v>
      </c>
      <c r="C21" s="543"/>
      <c r="D21" s="543"/>
      <c r="E21" s="543"/>
      <c r="F21" s="543"/>
      <c r="G21" s="543"/>
    </row>
    <row r="22" spans="1:16" x14ac:dyDescent="0.25">
      <c r="A22" s="41">
        <v>1</v>
      </c>
      <c r="B22" s="624" t="s">
        <v>95</v>
      </c>
      <c r="C22" s="624"/>
      <c r="D22" s="624"/>
      <c r="E22" s="624"/>
      <c r="F22" s="624"/>
      <c r="G22" s="624"/>
    </row>
    <row r="23" spans="1:16" x14ac:dyDescent="0.25">
      <c r="A23" s="41">
        <v>2</v>
      </c>
      <c r="B23" s="624" t="s">
        <v>96</v>
      </c>
      <c r="C23" s="624"/>
      <c r="D23" s="624"/>
      <c r="E23" s="624"/>
      <c r="F23" s="624"/>
      <c r="G23" s="624"/>
    </row>
    <row r="24" spans="1:16" ht="25.5" customHeight="1" x14ac:dyDescent="0.25">
      <c r="A24" s="41">
        <v>3</v>
      </c>
      <c r="B24" s="599" t="s">
        <v>97</v>
      </c>
      <c r="C24" s="600"/>
      <c r="D24" s="600"/>
      <c r="E24" s="600"/>
      <c r="F24" s="600"/>
      <c r="G24" s="601"/>
    </row>
    <row r="25" spans="1:16" x14ac:dyDescent="0.25">
      <c r="A25" s="41">
        <v>4</v>
      </c>
      <c r="B25" s="624" t="s">
        <v>98</v>
      </c>
      <c r="C25" s="624"/>
      <c r="D25" s="624"/>
      <c r="E25" s="624"/>
      <c r="F25" s="624"/>
      <c r="G25" s="624"/>
    </row>
    <row r="26" spans="1:16" x14ac:dyDescent="0.25">
      <c r="A26" s="71"/>
      <c r="B26" s="71"/>
      <c r="C26" s="71"/>
      <c r="D26" s="72"/>
      <c r="E26" s="72"/>
      <c r="F26" s="72"/>
      <c r="G26" s="72"/>
    </row>
    <row r="27" spans="1:16" ht="32.25" customHeight="1" x14ac:dyDescent="0.25">
      <c r="A27" s="562" t="s">
        <v>50</v>
      </c>
      <c r="B27" s="562"/>
      <c r="C27" s="562"/>
      <c r="D27" s="563" t="s">
        <v>579</v>
      </c>
      <c r="E27" s="563"/>
      <c r="F27" s="563"/>
      <c r="G27" s="563"/>
    </row>
    <row r="28" spans="1:16" ht="15.75" hidden="1" x14ac:dyDescent="0.25">
      <c r="A28" s="73"/>
      <c r="B28" s="73"/>
      <c r="C28" s="73"/>
      <c r="D28" s="15"/>
      <c r="E28" s="15"/>
      <c r="F28" s="15"/>
      <c r="G28" s="15"/>
    </row>
    <row r="29" spans="1:16" ht="15.75" customHeight="1" x14ac:dyDescent="0.25">
      <c r="A29" s="550" t="s">
        <v>49</v>
      </c>
      <c r="B29" s="550"/>
      <c r="C29" s="550"/>
      <c r="D29" s="550"/>
      <c r="E29" s="550"/>
      <c r="F29" s="550"/>
      <c r="G29" s="550"/>
    </row>
    <row r="30" spans="1:16" ht="15.75" hidden="1" customHeight="1" x14ac:dyDescent="0.25">
      <c r="A30" s="39"/>
      <c r="B30" s="39"/>
      <c r="C30" s="39"/>
      <c r="D30" s="39"/>
      <c r="E30" s="39"/>
      <c r="F30" s="39"/>
      <c r="G30" s="39"/>
    </row>
    <row r="31" spans="1:16" ht="15.75" x14ac:dyDescent="0.25">
      <c r="A31" s="19" t="s">
        <v>17</v>
      </c>
      <c r="B31" s="551" t="s">
        <v>19</v>
      </c>
      <c r="C31" s="551"/>
      <c r="D31" s="551"/>
      <c r="E31" s="551"/>
      <c r="F31" s="551"/>
      <c r="G31" s="551"/>
    </row>
    <row r="32" spans="1:16" ht="15.75" x14ac:dyDescent="0.25">
      <c r="A32" s="432">
        <v>1</v>
      </c>
      <c r="B32" s="543" t="s">
        <v>590</v>
      </c>
      <c r="C32" s="543"/>
      <c r="D32" s="543"/>
      <c r="E32" s="543"/>
      <c r="F32" s="543"/>
      <c r="G32" s="543"/>
    </row>
    <row r="33" spans="1:7" ht="15.75" hidden="1" x14ac:dyDescent="0.25">
      <c r="A33" s="42"/>
      <c r="B33" s="692"/>
      <c r="C33" s="692"/>
      <c r="D33" s="692"/>
      <c r="E33" s="692"/>
      <c r="F33" s="692"/>
      <c r="G33" s="692"/>
    </row>
    <row r="34" spans="1:7" ht="15.75" hidden="1" x14ac:dyDescent="0.25">
      <c r="A34" s="42"/>
      <c r="B34" s="42"/>
      <c r="C34" s="42"/>
      <c r="D34" s="42"/>
      <c r="E34" s="42"/>
      <c r="F34" s="42"/>
      <c r="G34" s="42"/>
    </row>
    <row r="35" spans="1:7" ht="15.75" x14ac:dyDescent="0.25">
      <c r="A35" s="564" t="s">
        <v>52</v>
      </c>
      <c r="B35" s="564"/>
      <c r="C35" s="564"/>
      <c r="D35" s="564"/>
      <c r="E35" s="564"/>
      <c r="F35" s="564"/>
      <c r="G35" s="564"/>
    </row>
    <row r="36" spans="1:7" ht="15.75" x14ac:dyDescent="0.25">
      <c r="A36" s="17"/>
      <c r="G36" s="44" t="s">
        <v>21</v>
      </c>
    </row>
    <row r="37" spans="1:7" ht="15.75" x14ac:dyDescent="0.25">
      <c r="A37" s="19" t="s">
        <v>17</v>
      </c>
      <c r="B37" s="551" t="s">
        <v>20</v>
      </c>
      <c r="C37" s="551"/>
      <c r="D37" s="551"/>
      <c r="E37" s="19" t="s">
        <v>22</v>
      </c>
      <c r="F37" s="19" t="s">
        <v>23</v>
      </c>
      <c r="G37" s="19" t="s">
        <v>24</v>
      </c>
    </row>
    <row r="38" spans="1:7" s="195" customFormat="1" ht="11.25" x14ac:dyDescent="0.2">
      <c r="A38" s="298">
        <v>1</v>
      </c>
      <c r="B38" s="598">
        <v>2</v>
      </c>
      <c r="C38" s="598"/>
      <c r="D38" s="598"/>
      <c r="E38" s="298">
        <v>3</v>
      </c>
      <c r="F38" s="298">
        <v>4</v>
      </c>
      <c r="G38" s="298">
        <v>5</v>
      </c>
    </row>
    <row r="39" spans="1:7" s="50" customFormat="1" ht="33" customHeight="1" x14ac:dyDescent="0.2">
      <c r="A39" s="41">
        <v>1</v>
      </c>
      <c r="B39" s="543" t="s">
        <v>590</v>
      </c>
      <c r="C39" s="543"/>
      <c r="D39" s="543"/>
      <c r="E39" s="51">
        <f>373245.88+325898+3080+972-73283.96</f>
        <v>629911.92000000004</v>
      </c>
      <c r="F39" s="51">
        <f>150525.7-3080-972+73283.96</f>
        <v>219757.66000000003</v>
      </c>
      <c r="G39" s="51">
        <f>E39+F39</f>
        <v>849669.58000000007</v>
      </c>
    </row>
    <row r="40" spans="1:7" ht="15.75" customHeight="1" x14ac:dyDescent="0.25">
      <c r="A40" s="551" t="s">
        <v>24</v>
      </c>
      <c r="B40" s="551"/>
      <c r="C40" s="551"/>
      <c r="D40" s="551"/>
      <c r="E40" s="74">
        <f>SUM(E39:E39)</f>
        <v>629911.92000000004</v>
      </c>
      <c r="F40" s="74">
        <f>SUM(F39:F39)</f>
        <v>219757.66000000003</v>
      </c>
      <c r="G40" s="74">
        <f>SUM(G39:G39)</f>
        <v>849669.58000000007</v>
      </c>
    </row>
    <row r="41" spans="1:7" ht="15.75" hidden="1" customHeight="1" x14ac:dyDescent="0.25">
      <c r="A41" s="42"/>
      <c r="B41" s="42"/>
      <c r="C41" s="42"/>
      <c r="D41" s="42"/>
      <c r="E41" s="42"/>
      <c r="F41" s="42"/>
      <c r="G41" s="42"/>
    </row>
    <row r="42" spans="1:7" ht="15.75" customHeight="1" x14ac:dyDescent="0.25">
      <c r="A42" s="550" t="s">
        <v>53</v>
      </c>
      <c r="B42" s="550"/>
      <c r="C42" s="550"/>
      <c r="D42" s="550"/>
      <c r="E42" s="550"/>
      <c r="F42" s="550"/>
      <c r="G42" s="550"/>
    </row>
    <row r="43" spans="1:7" ht="15.75" x14ac:dyDescent="0.25">
      <c r="A43" s="17"/>
      <c r="G43" s="43" t="s">
        <v>25</v>
      </c>
    </row>
    <row r="44" spans="1:7" ht="15.75" x14ac:dyDescent="0.25">
      <c r="A44" s="19" t="s">
        <v>17</v>
      </c>
      <c r="B44" s="581" t="s">
        <v>26</v>
      </c>
      <c r="C44" s="582"/>
      <c r="D44" s="583"/>
      <c r="E44" s="19" t="s">
        <v>22</v>
      </c>
      <c r="F44" s="19" t="s">
        <v>23</v>
      </c>
      <c r="G44" s="19" t="s">
        <v>24</v>
      </c>
    </row>
    <row r="45" spans="1:7" s="50" customFormat="1" ht="12.75" x14ac:dyDescent="0.2">
      <c r="A45" s="41">
        <v>1</v>
      </c>
      <c r="B45" s="537">
        <v>2</v>
      </c>
      <c r="C45" s="538"/>
      <c r="D45" s="539"/>
      <c r="E45" s="41">
        <v>3</v>
      </c>
      <c r="F45" s="41">
        <v>4</v>
      </c>
      <c r="G45" s="41">
        <v>5</v>
      </c>
    </row>
    <row r="46" spans="1:7" x14ac:dyDescent="0.25">
      <c r="A46" s="41">
        <v>1</v>
      </c>
      <c r="B46" s="537"/>
      <c r="C46" s="538"/>
      <c r="D46" s="539"/>
      <c r="E46" s="51"/>
      <c r="F46" s="51"/>
      <c r="G46" s="51">
        <f>E46+F46</f>
        <v>0</v>
      </c>
    </row>
    <row r="47" spans="1:7" ht="15.75" x14ac:dyDescent="0.25">
      <c r="A47" s="581" t="s">
        <v>24</v>
      </c>
      <c r="B47" s="582"/>
      <c r="C47" s="582"/>
      <c r="D47" s="583"/>
      <c r="E47" s="51">
        <f>SUM(E46:E46)</f>
        <v>0</v>
      </c>
      <c r="F47" s="51">
        <f>SUM(F46:F46)</f>
        <v>0</v>
      </c>
      <c r="G47" s="51">
        <f>SUM(G46:G46)</f>
        <v>0</v>
      </c>
    </row>
    <row r="48" spans="1:7" ht="15.75" hidden="1" customHeight="1" x14ac:dyDescent="0.25">
      <c r="A48" s="42"/>
      <c r="B48" s="42"/>
      <c r="C48" s="42"/>
      <c r="D48" s="42"/>
      <c r="E48" s="150"/>
      <c r="F48" s="150"/>
      <c r="G48" s="150"/>
    </row>
    <row r="49" spans="1:11" ht="15.75" customHeight="1" x14ac:dyDescent="0.25">
      <c r="A49" s="550" t="s">
        <v>279</v>
      </c>
      <c r="B49" s="550"/>
      <c r="C49" s="550"/>
      <c r="D49" s="550"/>
      <c r="E49" s="550"/>
      <c r="F49" s="550"/>
      <c r="G49" s="550"/>
    </row>
    <row r="50" spans="1:11" ht="15.75" hidden="1" x14ac:dyDescent="0.25">
      <c r="A50" s="21"/>
      <c r="B50" s="20"/>
      <c r="C50" s="20"/>
      <c r="D50" s="20"/>
      <c r="E50" s="20"/>
      <c r="F50" s="20"/>
      <c r="G50" s="20"/>
    </row>
    <row r="51" spans="1:11" ht="15.75" x14ac:dyDescent="0.25">
      <c r="A51" s="19" t="s">
        <v>17</v>
      </c>
      <c r="B51" s="19" t="s">
        <v>27</v>
      </c>
      <c r="C51" s="19" t="s">
        <v>28</v>
      </c>
      <c r="D51" s="19" t="s">
        <v>29</v>
      </c>
      <c r="E51" s="19" t="s">
        <v>22</v>
      </c>
      <c r="F51" s="19" t="s">
        <v>23</v>
      </c>
      <c r="G51" s="19" t="s">
        <v>24</v>
      </c>
    </row>
    <row r="52" spans="1:11" s="195" customFormat="1" ht="11.25" x14ac:dyDescent="0.2">
      <c r="A52" s="298">
        <v>1</v>
      </c>
      <c r="B52" s="298">
        <v>2</v>
      </c>
      <c r="C52" s="298">
        <v>3</v>
      </c>
      <c r="D52" s="298">
        <v>4</v>
      </c>
      <c r="E52" s="298">
        <v>5</v>
      </c>
      <c r="F52" s="298">
        <v>6</v>
      </c>
      <c r="G52" s="298">
        <v>7</v>
      </c>
    </row>
    <row r="53" spans="1:11" s="32" customFormat="1" ht="14.25" customHeight="1" x14ac:dyDescent="0.25">
      <c r="A53" s="96">
        <v>1</v>
      </c>
      <c r="B53" s="656" t="s">
        <v>591</v>
      </c>
      <c r="C53" s="657"/>
      <c r="D53" s="657"/>
      <c r="E53" s="657"/>
      <c r="F53" s="657"/>
      <c r="G53" s="658"/>
      <c r="I53" s="69"/>
      <c r="J53" s="70"/>
      <c r="K53" s="69"/>
    </row>
    <row r="54" spans="1:11" s="433" customFormat="1" ht="14.25" customHeight="1" x14ac:dyDescent="0.25">
      <c r="A54" s="96" t="s">
        <v>55</v>
      </c>
      <c r="B54" s="84" t="s">
        <v>30</v>
      </c>
      <c r="C54" s="77"/>
      <c r="D54" s="77"/>
      <c r="E54" s="77"/>
      <c r="F54" s="77"/>
      <c r="G54" s="97"/>
      <c r="I54" s="455"/>
      <c r="J54" s="70"/>
      <c r="K54" s="69"/>
    </row>
    <row r="55" spans="1:11" s="433" customFormat="1" ht="63.75" customHeight="1" x14ac:dyDescent="0.25">
      <c r="A55" s="96"/>
      <c r="B55" s="77" t="s">
        <v>582</v>
      </c>
      <c r="C55" s="77" t="s">
        <v>57</v>
      </c>
      <c r="D55" s="77" t="s">
        <v>597</v>
      </c>
      <c r="E55" s="451">
        <v>48</v>
      </c>
      <c r="F55" s="111"/>
      <c r="G55" s="112">
        <f>E55+F55</f>
        <v>48</v>
      </c>
      <c r="I55" s="69"/>
      <c r="J55" s="70"/>
      <c r="K55" s="69"/>
    </row>
    <row r="56" spans="1:11" s="433" customFormat="1" ht="24" customHeight="1" x14ac:dyDescent="0.25">
      <c r="A56" s="96"/>
      <c r="B56" s="77" t="s">
        <v>583</v>
      </c>
      <c r="C56" s="77" t="s">
        <v>57</v>
      </c>
      <c r="D56" s="77" t="s">
        <v>597</v>
      </c>
      <c r="E56" s="451">
        <f>41+233+6</f>
        <v>280</v>
      </c>
      <c r="F56" s="111"/>
      <c r="G56" s="112">
        <f t="shared" ref="G56:G57" si="0">E56+F56</f>
        <v>280</v>
      </c>
      <c r="I56" s="69"/>
      <c r="J56" s="70"/>
      <c r="K56" s="69"/>
    </row>
    <row r="57" spans="1:11" s="433" customFormat="1" ht="37.5" customHeight="1" x14ac:dyDescent="0.25">
      <c r="A57" s="96"/>
      <c r="B57" s="77" t="s">
        <v>584</v>
      </c>
      <c r="C57" s="77" t="s">
        <v>57</v>
      </c>
      <c r="D57" s="77" t="s">
        <v>271</v>
      </c>
      <c r="E57" s="451">
        <v>325</v>
      </c>
      <c r="F57" s="111"/>
      <c r="G57" s="112">
        <f t="shared" si="0"/>
        <v>325</v>
      </c>
      <c r="I57" s="69"/>
      <c r="J57" s="70"/>
      <c r="K57" s="69"/>
    </row>
    <row r="58" spans="1:11" s="433" customFormat="1" ht="12.75" customHeight="1" x14ac:dyDescent="0.25">
      <c r="A58" s="96" t="s">
        <v>68</v>
      </c>
      <c r="B58" s="84" t="s">
        <v>31</v>
      </c>
      <c r="C58" s="77"/>
      <c r="D58" s="77"/>
      <c r="E58" s="102"/>
      <c r="F58" s="101"/>
      <c r="G58" s="97"/>
      <c r="I58" s="69"/>
      <c r="J58" s="70"/>
      <c r="K58" s="69"/>
    </row>
    <row r="59" spans="1:11" s="433" customFormat="1" ht="66.75" customHeight="1" x14ac:dyDescent="0.25">
      <c r="A59" s="96"/>
      <c r="B59" s="77" t="s">
        <v>585</v>
      </c>
      <c r="C59" s="77" t="s">
        <v>57</v>
      </c>
      <c r="D59" s="77" t="s">
        <v>74</v>
      </c>
      <c r="E59" s="112">
        <f>(502606.41+122389.11)/159.04</f>
        <v>3929.8008048289744</v>
      </c>
      <c r="F59" s="101"/>
      <c r="G59" s="112">
        <f>E59</f>
        <v>3929.8008048289744</v>
      </c>
      <c r="I59" s="69"/>
      <c r="J59" s="70"/>
      <c r="K59" s="69"/>
    </row>
    <row r="60" spans="1:11" s="433" customFormat="1" ht="42.75" customHeight="1" x14ac:dyDescent="0.25">
      <c r="A60" s="96"/>
      <c r="B60" s="77" t="s">
        <v>586</v>
      </c>
      <c r="C60" s="77" t="s">
        <v>57</v>
      </c>
      <c r="D60" s="77" t="s">
        <v>74</v>
      </c>
      <c r="E60" s="98">
        <v>10</v>
      </c>
      <c r="F60" s="98">
        <v>10</v>
      </c>
      <c r="G60" s="98">
        <f>E60+F60</f>
        <v>20</v>
      </c>
      <c r="I60" s="69"/>
      <c r="J60" s="70"/>
      <c r="K60" s="69"/>
    </row>
    <row r="61" spans="1:11" s="433" customFormat="1" ht="67.5" x14ac:dyDescent="0.25">
      <c r="A61" s="96"/>
      <c r="B61" s="77" t="s">
        <v>588</v>
      </c>
      <c r="C61" s="77" t="s">
        <v>57</v>
      </c>
      <c r="D61" s="77" t="s">
        <v>281</v>
      </c>
      <c r="E61" s="98">
        <v>596</v>
      </c>
      <c r="F61" s="101"/>
      <c r="G61" s="98">
        <f>E61</f>
        <v>596</v>
      </c>
      <c r="H61" s="148"/>
      <c r="I61" s="69"/>
      <c r="J61" s="70"/>
      <c r="K61" s="69"/>
    </row>
    <row r="62" spans="1:11" s="433" customFormat="1" ht="13.5" customHeight="1" x14ac:dyDescent="0.25">
      <c r="A62" s="96" t="s">
        <v>72</v>
      </c>
      <c r="B62" s="84" t="s">
        <v>143</v>
      </c>
      <c r="C62" s="77"/>
      <c r="D62" s="77"/>
      <c r="E62" s="102"/>
      <c r="F62" s="101"/>
      <c r="G62" s="97"/>
      <c r="I62" s="69"/>
      <c r="J62" s="70"/>
      <c r="K62" s="69"/>
    </row>
    <row r="63" spans="1:11" s="433" customFormat="1" ht="33.75" x14ac:dyDescent="0.2">
      <c r="A63" s="96"/>
      <c r="B63" s="77" t="s">
        <v>587</v>
      </c>
      <c r="C63" s="77" t="s">
        <v>73</v>
      </c>
      <c r="D63" s="77" t="s">
        <v>74</v>
      </c>
      <c r="E63" s="103">
        <f>E39/E61</f>
        <v>1056.8991946308724</v>
      </c>
      <c r="F63" s="103">
        <f>F39/E61</f>
        <v>368.72090604026852</v>
      </c>
      <c r="G63" s="103">
        <f>E63+F63</f>
        <v>1425.620100671141</v>
      </c>
      <c r="I63" s="621"/>
      <c r="J63" s="621"/>
      <c r="K63" s="621"/>
    </row>
    <row r="64" spans="1:11" s="433" customFormat="1" ht="11.25" customHeight="1" x14ac:dyDescent="0.25">
      <c r="A64" s="96" t="s">
        <v>77</v>
      </c>
      <c r="B64" s="84" t="s">
        <v>33</v>
      </c>
      <c r="C64" s="77"/>
      <c r="D64" s="77"/>
      <c r="E64" s="100"/>
      <c r="F64" s="100"/>
      <c r="G64" s="97"/>
      <c r="I64" s="69"/>
      <c r="J64" s="70"/>
      <c r="K64" s="69"/>
    </row>
    <row r="65" spans="1:11" s="433" customFormat="1" ht="67.5" x14ac:dyDescent="0.25">
      <c r="A65" s="96"/>
      <c r="B65" s="77" t="s">
        <v>589</v>
      </c>
      <c r="C65" s="77" t="s">
        <v>90</v>
      </c>
      <c r="D65" s="77" t="s">
        <v>74</v>
      </c>
      <c r="E65" s="97">
        <v>100</v>
      </c>
      <c r="F65" s="97"/>
      <c r="G65" s="97">
        <f>E65</f>
        <v>100</v>
      </c>
      <c r="I65" s="69"/>
      <c r="J65" s="70"/>
      <c r="K65" s="69"/>
    </row>
    <row r="66" spans="1:11" s="323" customFormat="1" ht="21" hidden="1" customHeight="1" x14ac:dyDescent="0.25">
      <c r="A66" s="96" t="s">
        <v>147</v>
      </c>
      <c r="B66" s="611" t="s">
        <v>415</v>
      </c>
      <c r="C66" s="612"/>
      <c r="D66" s="612"/>
      <c r="E66" s="612"/>
      <c r="F66" s="612"/>
      <c r="G66" s="613"/>
      <c r="I66" s="69"/>
      <c r="J66" s="70"/>
      <c r="K66" s="69"/>
    </row>
    <row r="67" spans="1:11" s="323" customFormat="1" ht="14.25" hidden="1" customHeight="1" x14ac:dyDescent="0.25">
      <c r="A67" s="53" t="s">
        <v>123</v>
      </c>
      <c r="B67" s="76" t="s">
        <v>56</v>
      </c>
      <c r="C67" s="52"/>
      <c r="D67" s="52"/>
      <c r="E67" s="67"/>
      <c r="F67" s="67"/>
      <c r="G67" s="324"/>
      <c r="I67" s="69"/>
      <c r="J67" s="70"/>
      <c r="K67" s="69"/>
    </row>
    <row r="68" spans="1:11" s="323" customFormat="1" ht="36" hidden="1" x14ac:dyDescent="0.25">
      <c r="A68" s="53"/>
      <c r="B68" s="55" t="s">
        <v>417</v>
      </c>
      <c r="C68" s="52" t="s">
        <v>73</v>
      </c>
      <c r="D68" s="52" t="s">
        <v>124</v>
      </c>
      <c r="E68" s="62" t="e">
        <f>#REF!</f>
        <v>#REF!</v>
      </c>
      <c r="F68" s="62" t="e">
        <f>#REF!</f>
        <v>#REF!</v>
      </c>
      <c r="G68" s="62" t="e">
        <f>E68+F68</f>
        <v>#REF!</v>
      </c>
      <c r="I68" s="69"/>
      <c r="J68" s="70"/>
      <c r="K68" s="69"/>
    </row>
    <row r="69" spans="1:11" s="323" customFormat="1" ht="14.25" hidden="1" customHeight="1" x14ac:dyDescent="0.25">
      <c r="A69" s="53" t="s">
        <v>125</v>
      </c>
      <c r="B69" s="76" t="s">
        <v>31</v>
      </c>
      <c r="C69" s="52"/>
      <c r="D69" s="52"/>
      <c r="E69" s="66"/>
      <c r="F69" s="66"/>
      <c r="G69" s="66"/>
      <c r="I69" s="69"/>
      <c r="J69" s="70"/>
      <c r="K69" s="69"/>
    </row>
    <row r="70" spans="1:11" s="323" customFormat="1" ht="36" hidden="1" x14ac:dyDescent="0.25">
      <c r="A70" s="53"/>
      <c r="B70" s="55" t="s">
        <v>418</v>
      </c>
      <c r="C70" s="52" t="s">
        <v>57</v>
      </c>
      <c r="D70" s="52" t="s">
        <v>85</v>
      </c>
      <c r="E70" s="64">
        <v>2</v>
      </c>
      <c r="F70" s="64">
        <v>20</v>
      </c>
      <c r="G70" s="64">
        <f>E70+F70</f>
        <v>22</v>
      </c>
      <c r="I70" s="69"/>
      <c r="J70" s="70"/>
      <c r="K70" s="69"/>
    </row>
    <row r="71" spans="1:11" s="323" customFormat="1" ht="12" hidden="1" customHeight="1" x14ac:dyDescent="0.25">
      <c r="A71" s="53"/>
      <c r="B71" s="76" t="s">
        <v>32</v>
      </c>
      <c r="C71" s="52"/>
      <c r="D71" s="52"/>
      <c r="E71" s="61"/>
      <c r="F71" s="61"/>
      <c r="G71" s="66"/>
      <c r="I71" s="69"/>
      <c r="J71" s="70"/>
      <c r="K71" s="69"/>
    </row>
    <row r="72" spans="1:11" s="323" customFormat="1" ht="24" hidden="1" x14ac:dyDescent="0.25">
      <c r="A72" s="53" t="s">
        <v>127</v>
      </c>
      <c r="B72" s="55" t="s">
        <v>419</v>
      </c>
      <c r="C72" s="52" t="s">
        <v>73</v>
      </c>
      <c r="D72" s="52" t="s">
        <v>74</v>
      </c>
      <c r="E72" s="252" t="e">
        <f>E68/E70</f>
        <v>#REF!</v>
      </c>
      <c r="F72" s="252" t="e">
        <f>F68/F70</f>
        <v>#REF!</v>
      </c>
      <c r="G72" s="252" t="e">
        <f>G68/G70</f>
        <v>#REF!</v>
      </c>
      <c r="I72" s="69"/>
      <c r="J72" s="70"/>
      <c r="K72" s="69"/>
    </row>
    <row r="73" spans="1:11" s="323" customFormat="1" ht="17.25" hidden="1" customHeight="1" x14ac:dyDescent="0.25">
      <c r="A73" s="53"/>
      <c r="B73" s="76" t="s">
        <v>33</v>
      </c>
      <c r="C73" s="52"/>
      <c r="D73" s="52"/>
      <c r="E73" s="253"/>
      <c r="F73" s="60"/>
      <c r="G73" s="62"/>
      <c r="I73" s="69"/>
      <c r="J73" s="70"/>
      <c r="K73" s="69"/>
    </row>
    <row r="74" spans="1:11" s="323" customFormat="1" ht="36" hidden="1" x14ac:dyDescent="0.25">
      <c r="A74" s="53" t="s">
        <v>129</v>
      </c>
      <c r="B74" s="55" t="s">
        <v>416</v>
      </c>
      <c r="C74" s="52" t="s">
        <v>90</v>
      </c>
      <c r="D74" s="52" t="s">
        <v>74</v>
      </c>
      <c r="E74" s="254">
        <v>100</v>
      </c>
      <c r="F74" s="254">
        <v>100</v>
      </c>
      <c r="G74" s="58">
        <v>100</v>
      </c>
      <c r="I74" s="69"/>
      <c r="J74" s="70"/>
      <c r="K74" s="69"/>
    </row>
    <row r="75" spans="1:11" ht="15.75" x14ac:dyDescent="0.25">
      <c r="A75" s="17"/>
    </row>
    <row r="76" spans="1:11" ht="37.5" customHeight="1" x14ac:dyDescent="0.25">
      <c r="A76" s="558" t="s">
        <v>487</v>
      </c>
      <c r="B76" s="558"/>
      <c r="C76" s="558"/>
      <c r="D76" s="45"/>
      <c r="E76" s="23"/>
      <c r="F76" s="559" t="s">
        <v>488</v>
      </c>
      <c r="G76" s="559"/>
    </row>
    <row r="77" spans="1:11" s="28" customFormat="1" ht="8.25" x14ac:dyDescent="0.15">
      <c r="A77" s="46"/>
      <c r="B77" s="47"/>
      <c r="D77" s="48" t="s">
        <v>34</v>
      </c>
      <c r="F77" s="560" t="s">
        <v>35</v>
      </c>
      <c r="G77" s="560"/>
    </row>
    <row r="78" spans="1:11" ht="15.75" x14ac:dyDescent="0.25">
      <c r="A78" s="557" t="s">
        <v>36</v>
      </c>
      <c r="B78" s="557"/>
      <c r="C78" s="21"/>
      <c r="D78" s="21"/>
    </row>
    <row r="79" spans="1:11" ht="15.75" x14ac:dyDescent="0.25">
      <c r="A79" s="20"/>
      <c r="B79" s="20"/>
      <c r="C79" s="21"/>
      <c r="D79" s="21"/>
    </row>
    <row r="80" spans="1:11" ht="50.25" customHeight="1" x14ac:dyDescent="0.25">
      <c r="A80" s="558" t="s">
        <v>414</v>
      </c>
      <c r="B80" s="558"/>
      <c r="C80" s="558"/>
      <c r="D80" s="22"/>
      <c r="E80" s="23"/>
      <c r="F80" s="559" t="s">
        <v>54</v>
      </c>
      <c r="G80" s="559"/>
    </row>
    <row r="81" spans="1:7" s="28" customFormat="1" ht="8.25" x14ac:dyDescent="0.15">
      <c r="A81" s="49"/>
      <c r="B81" s="47"/>
      <c r="C81" s="47"/>
      <c r="D81" s="48" t="s">
        <v>34</v>
      </c>
      <c r="F81" s="560" t="s">
        <v>35</v>
      </c>
      <c r="G81" s="560"/>
    </row>
    <row r="82" spans="1:7" x14ac:dyDescent="0.25">
      <c r="A82" s="548" t="s">
        <v>37</v>
      </c>
      <c r="B82" s="548"/>
    </row>
    <row r="83" spans="1:7" x14ac:dyDescent="0.25">
      <c r="A83" s="549" t="s">
        <v>638</v>
      </c>
      <c r="B83" s="549"/>
    </row>
    <row r="84" spans="1:7" x14ac:dyDescent="0.25">
      <c r="A84" s="544" t="s">
        <v>38</v>
      </c>
      <c r="B84" s="544"/>
    </row>
  </sheetData>
  <mergeCells count="64">
    <mergeCell ref="A35:G35"/>
    <mergeCell ref="B32:G32"/>
    <mergeCell ref="B25:G25"/>
    <mergeCell ref="A27:C27"/>
    <mergeCell ref="A83:B83"/>
    <mergeCell ref="B66:G66"/>
    <mergeCell ref="B33:G33"/>
    <mergeCell ref="D27:G27"/>
    <mergeCell ref="A29:G29"/>
    <mergeCell ref="B31:G31"/>
    <mergeCell ref="B37:D37"/>
    <mergeCell ref="B38:D38"/>
    <mergeCell ref="B39:D39"/>
    <mergeCell ref="A40:D40"/>
    <mergeCell ref="A42:G42"/>
    <mergeCell ref="B44:D44"/>
    <mergeCell ref="B53:G53"/>
    <mergeCell ref="A84:B84"/>
    <mergeCell ref="A76:C76"/>
    <mergeCell ref="F76:G76"/>
    <mergeCell ref="F77:G77"/>
    <mergeCell ref="A78:B78"/>
    <mergeCell ref="A80:C80"/>
    <mergeCell ref="F80:G80"/>
    <mergeCell ref="F81:G81"/>
    <mergeCell ref="A82:B82"/>
    <mergeCell ref="I63:K63"/>
    <mergeCell ref="E17:F17"/>
    <mergeCell ref="K17:L17"/>
    <mergeCell ref="M17:O17"/>
    <mergeCell ref="A18:G18"/>
    <mergeCell ref="A19:C19"/>
    <mergeCell ref="D19:G19"/>
    <mergeCell ref="A20:G20"/>
    <mergeCell ref="B21:G21"/>
    <mergeCell ref="B22:G22"/>
    <mergeCell ref="B23:G23"/>
    <mergeCell ref="B24:G24"/>
    <mergeCell ref="B45:D45"/>
    <mergeCell ref="B46:D46"/>
    <mergeCell ref="A47:D47"/>
    <mergeCell ref="A49:G49"/>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9:G9"/>
    <mergeCell ref="F1:G2"/>
    <mergeCell ref="E4:G4"/>
    <mergeCell ref="E5:G5"/>
    <mergeCell ref="E6:G6"/>
    <mergeCell ref="E7:G7"/>
  </mergeCells>
  <pageMargins left="0.39370078740157483" right="0.39370078740157483" top="0.39370078740157483" bottom="0.39370078740157483" header="0" footer="0"/>
  <pageSetup paperSize="9" orientation="landscape" horizontalDpi="300" verticalDpi="300" r:id="rId1"/>
  <rowBreaks count="1" manualBreakCount="1">
    <brk id="2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6"/>
  <sheetViews>
    <sheetView view="pageBreakPreview" zoomScale="90" zoomScaleSheetLayoutView="90" workbookViewId="0">
      <selection activeCell="A7" sqref="A7:XFD7"/>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8" width="61.85546875" style="1" customWidth="1"/>
    <col min="9" max="9" width="22.5703125" style="1" customWidth="1"/>
    <col min="10" max="10" width="13.42578125" style="1" customWidth="1"/>
    <col min="11"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t="s">
        <v>311</v>
      </c>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42" customHeight="1" x14ac:dyDescent="0.25">
      <c r="A16" s="11" t="s">
        <v>11</v>
      </c>
      <c r="B16" s="37" t="s">
        <v>93</v>
      </c>
      <c r="C16" s="37" t="s">
        <v>92</v>
      </c>
      <c r="D16" s="37" t="s">
        <v>94</v>
      </c>
      <c r="E16" s="591" t="s">
        <v>421</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s="220" customFormat="1" ht="35.25" customHeight="1" x14ac:dyDescent="0.25">
      <c r="A18" s="588" t="s">
        <v>762</v>
      </c>
      <c r="B18" s="588"/>
      <c r="C18" s="588"/>
      <c r="D18" s="588"/>
      <c r="E18" s="588"/>
      <c r="F18" s="588"/>
      <c r="G18" s="588"/>
    </row>
    <row r="19" spans="1:16" ht="192" customHeight="1" x14ac:dyDescent="0.25">
      <c r="A19" s="567" t="s">
        <v>45</v>
      </c>
      <c r="B19" s="567"/>
      <c r="C19" s="567"/>
      <c r="D19" s="602" t="s">
        <v>728</v>
      </c>
      <c r="E19" s="602"/>
      <c r="F19" s="602"/>
      <c r="G19" s="602"/>
    </row>
    <row r="20" spans="1:16" ht="18" customHeight="1" x14ac:dyDescent="0.25">
      <c r="A20" s="334"/>
      <c r="B20" s="334"/>
      <c r="C20" s="334"/>
      <c r="D20" s="337"/>
      <c r="E20" s="337"/>
      <c r="F20" s="337"/>
      <c r="G20" s="337"/>
    </row>
    <row r="21" spans="1:16" ht="15.75" customHeight="1" x14ac:dyDescent="0.25">
      <c r="A21" s="550" t="s">
        <v>46</v>
      </c>
      <c r="B21" s="550"/>
      <c r="C21" s="550"/>
      <c r="D21" s="550"/>
      <c r="E21" s="550"/>
      <c r="F21" s="550"/>
      <c r="G21" s="550"/>
    </row>
    <row r="22" spans="1:16" ht="15.75" customHeight="1" x14ac:dyDescent="0.25">
      <c r="A22" s="488"/>
      <c r="B22" s="488"/>
      <c r="C22" s="488"/>
      <c r="D22" s="488"/>
      <c r="E22" s="488"/>
      <c r="F22" s="488"/>
      <c r="G22" s="488"/>
    </row>
    <row r="23" spans="1:16" x14ac:dyDescent="0.25">
      <c r="A23" s="40" t="s">
        <v>17</v>
      </c>
      <c r="B23" s="543" t="s">
        <v>18</v>
      </c>
      <c r="C23" s="543"/>
      <c r="D23" s="543"/>
      <c r="E23" s="543"/>
      <c r="F23" s="543"/>
      <c r="G23" s="543"/>
    </row>
    <row r="24" spans="1:16" x14ac:dyDescent="0.25">
      <c r="A24" s="40">
        <v>1</v>
      </c>
      <c r="B24" s="543" t="s">
        <v>95</v>
      </c>
      <c r="C24" s="543"/>
      <c r="D24" s="543"/>
      <c r="E24" s="543"/>
      <c r="F24" s="543"/>
      <c r="G24" s="543"/>
    </row>
    <row r="25" spans="1:16" x14ac:dyDescent="0.25">
      <c r="A25" s="40">
        <v>2</v>
      </c>
      <c r="B25" s="543" t="s">
        <v>96</v>
      </c>
      <c r="C25" s="543"/>
      <c r="D25" s="543"/>
      <c r="E25" s="543"/>
      <c r="F25" s="543"/>
      <c r="G25" s="543"/>
    </row>
    <row r="26" spans="1:16" ht="25.5" customHeight="1" x14ac:dyDescent="0.25">
      <c r="A26" s="40">
        <v>3</v>
      </c>
      <c r="B26" s="543" t="s">
        <v>97</v>
      </c>
      <c r="C26" s="543"/>
      <c r="D26" s="543"/>
      <c r="E26" s="543"/>
      <c r="F26" s="543"/>
      <c r="G26" s="543"/>
    </row>
    <row r="27" spans="1:16" x14ac:dyDescent="0.25">
      <c r="A27" s="40">
        <v>4</v>
      </c>
      <c r="B27" s="543" t="s">
        <v>98</v>
      </c>
      <c r="C27" s="543"/>
      <c r="D27" s="543"/>
      <c r="E27" s="543"/>
      <c r="F27" s="543"/>
      <c r="G27" s="543"/>
    </row>
    <row r="28" spans="1:16" x14ac:dyDescent="0.25">
      <c r="A28" s="71"/>
      <c r="B28" s="71"/>
      <c r="C28" s="71"/>
      <c r="D28" s="72"/>
      <c r="E28" s="72"/>
      <c r="F28" s="72"/>
      <c r="G28" s="72"/>
    </row>
    <row r="29" spans="1:16" ht="35.25" customHeight="1" x14ac:dyDescent="0.25">
      <c r="A29" s="562" t="s">
        <v>50</v>
      </c>
      <c r="B29" s="562"/>
      <c r="C29" s="562"/>
      <c r="D29" s="603" t="s">
        <v>519</v>
      </c>
      <c r="E29" s="603"/>
      <c r="F29" s="603"/>
      <c r="G29" s="603"/>
    </row>
    <row r="30" spans="1:16" ht="15.75" x14ac:dyDescent="0.25">
      <c r="A30" s="73"/>
      <c r="B30" s="73"/>
      <c r="C30" s="73"/>
      <c r="D30" s="15"/>
      <c r="E30" s="15"/>
      <c r="F30" s="15"/>
      <c r="G30" s="15"/>
    </row>
    <row r="31" spans="1:16" ht="15.75" customHeight="1" x14ac:dyDescent="0.25">
      <c r="A31" s="550" t="s">
        <v>49</v>
      </c>
      <c r="B31" s="550"/>
      <c r="C31" s="550"/>
      <c r="D31" s="550"/>
      <c r="E31" s="550"/>
      <c r="F31" s="550"/>
      <c r="G31" s="550"/>
    </row>
    <row r="32" spans="1:16" ht="15.75" customHeight="1" x14ac:dyDescent="0.25">
      <c r="A32" s="39"/>
      <c r="B32" s="39"/>
      <c r="C32" s="39"/>
      <c r="D32" s="39"/>
      <c r="E32" s="39"/>
      <c r="F32" s="39"/>
      <c r="G32" s="39"/>
    </row>
    <row r="33" spans="1:7" ht="15.75" x14ac:dyDescent="0.25">
      <c r="A33" s="18" t="s">
        <v>17</v>
      </c>
      <c r="B33" s="551" t="s">
        <v>19</v>
      </c>
      <c r="C33" s="551"/>
      <c r="D33" s="551"/>
      <c r="E33" s="551"/>
      <c r="F33" s="551"/>
      <c r="G33" s="551"/>
    </row>
    <row r="34" spans="1:7" ht="34.5" customHeight="1" x14ac:dyDescent="0.25">
      <c r="A34" s="18">
        <v>1</v>
      </c>
      <c r="B34" s="551" t="s">
        <v>517</v>
      </c>
      <c r="C34" s="551"/>
      <c r="D34" s="551"/>
      <c r="E34" s="551"/>
      <c r="F34" s="551"/>
      <c r="G34" s="551"/>
    </row>
    <row r="35" spans="1:7" ht="15.75" x14ac:dyDescent="0.25">
      <c r="A35" s="18">
        <v>2</v>
      </c>
      <c r="B35" s="551" t="s">
        <v>101</v>
      </c>
      <c r="C35" s="551"/>
      <c r="D35" s="551"/>
      <c r="E35" s="551"/>
      <c r="F35" s="551"/>
      <c r="G35" s="551"/>
    </row>
    <row r="36" spans="1:7" ht="15.75" hidden="1" x14ac:dyDescent="0.25">
      <c r="A36" s="250">
        <v>3</v>
      </c>
      <c r="B36" s="551" t="s">
        <v>475</v>
      </c>
      <c r="C36" s="551"/>
      <c r="D36" s="551"/>
      <c r="E36" s="551"/>
      <c r="F36" s="551"/>
      <c r="G36" s="551"/>
    </row>
    <row r="37" spans="1:7" ht="30.75" hidden="1" customHeight="1" x14ac:dyDescent="0.25">
      <c r="A37" s="335">
        <v>4</v>
      </c>
      <c r="B37" s="561" t="s">
        <v>425</v>
      </c>
      <c r="C37" s="561"/>
      <c r="D37" s="561"/>
      <c r="E37" s="561"/>
      <c r="F37" s="561"/>
      <c r="G37" s="561"/>
    </row>
    <row r="38" spans="1:7" ht="15.75" hidden="1" x14ac:dyDescent="0.25">
      <c r="A38" s="335">
        <v>5</v>
      </c>
      <c r="B38" s="561" t="s">
        <v>426</v>
      </c>
      <c r="C38" s="561"/>
      <c r="D38" s="561"/>
      <c r="E38" s="561"/>
      <c r="F38" s="561"/>
      <c r="G38" s="561"/>
    </row>
    <row r="39" spans="1:7" ht="15.75" hidden="1" x14ac:dyDescent="0.25">
      <c r="A39" s="338">
        <v>5</v>
      </c>
      <c r="B39" s="561" t="s">
        <v>498</v>
      </c>
      <c r="C39" s="561"/>
      <c r="D39" s="561"/>
      <c r="E39" s="561"/>
      <c r="F39" s="561"/>
      <c r="G39" s="561"/>
    </row>
    <row r="40" spans="1:7" ht="32.25" customHeight="1" x14ac:dyDescent="0.25">
      <c r="A40" s="42"/>
      <c r="B40" s="42"/>
      <c r="C40" s="42"/>
      <c r="D40" s="42"/>
      <c r="E40" s="42"/>
      <c r="F40" s="42"/>
      <c r="G40" s="42"/>
    </row>
    <row r="41" spans="1:7" ht="15.75" x14ac:dyDescent="0.25">
      <c r="A41" s="564" t="s">
        <v>52</v>
      </c>
      <c r="B41" s="564"/>
      <c r="C41" s="564"/>
      <c r="D41" s="564"/>
      <c r="E41" s="564"/>
      <c r="F41" s="564"/>
      <c r="G41" s="564"/>
    </row>
    <row r="42" spans="1:7" ht="15.75" x14ac:dyDescent="0.25">
      <c r="A42" s="17"/>
      <c r="G42" s="44" t="s">
        <v>21</v>
      </c>
    </row>
    <row r="43" spans="1:7" ht="15.75" x14ac:dyDescent="0.25">
      <c r="A43" s="18" t="s">
        <v>17</v>
      </c>
      <c r="B43" s="551" t="s">
        <v>20</v>
      </c>
      <c r="C43" s="551"/>
      <c r="D43" s="551"/>
      <c r="E43" s="18" t="s">
        <v>22</v>
      </c>
      <c r="F43" s="18" t="s">
        <v>23</v>
      </c>
      <c r="G43" s="18" t="s">
        <v>24</v>
      </c>
    </row>
    <row r="44" spans="1:7" s="195" customFormat="1" ht="11.25" x14ac:dyDescent="0.2">
      <c r="A44" s="412">
        <v>1</v>
      </c>
      <c r="B44" s="598">
        <v>2</v>
      </c>
      <c r="C44" s="598"/>
      <c r="D44" s="598"/>
      <c r="E44" s="412">
        <v>3</v>
      </c>
      <c r="F44" s="412">
        <v>4</v>
      </c>
      <c r="G44" s="412">
        <v>5</v>
      </c>
    </row>
    <row r="45" spans="1:7" s="50" customFormat="1" ht="27.75" customHeight="1" x14ac:dyDescent="0.2">
      <c r="A45" s="40">
        <v>1</v>
      </c>
      <c r="B45" s="543" t="s">
        <v>517</v>
      </c>
      <c r="C45" s="543"/>
      <c r="D45" s="543"/>
      <c r="E45" s="175">
        <f>480065620+95.3+37034251</f>
        <v>517099966.30000001</v>
      </c>
      <c r="F45" s="175">
        <f>7477460-11305</f>
        <v>7466155</v>
      </c>
      <c r="G45" s="175">
        <f t="shared" ref="G45:G48" si="0">E45+F45</f>
        <v>524566121.30000001</v>
      </c>
    </row>
    <row r="46" spans="1:7" s="50" customFormat="1" ht="12.75" customHeight="1" x14ac:dyDescent="0.2">
      <c r="A46" s="40">
        <v>2</v>
      </c>
      <c r="B46" s="537" t="s">
        <v>101</v>
      </c>
      <c r="C46" s="538"/>
      <c r="D46" s="539"/>
      <c r="E46" s="51">
        <v>0</v>
      </c>
      <c r="F46" s="175">
        <f>28091300+11305+7542550</f>
        <v>35645155</v>
      </c>
      <c r="G46" s="51">
        <f t="shared" si="0"/>
        <v>35645155</v>
      </c>
    </row>
    <row r="47" spans="1:7" s="50" customFormat="1" ht="12.75" hidden="1" x14ac:dyDescent="0.2">
      <c r="A47" s="336">
        <v>5</v>
      </c>
      <c r="B47" s="543" t="s">
        <v>426</v>
      </c>
      <c r="C47" s="543"/>
      <c r="D47" s="543"/>
      <c r="E47" s="51">
        <v>0</v>
      </c>
      <c r="F47" s="51">
        <v>0</v>
      </c>
      <c r="G47" s="51">
        <f t="shared" si="0"/>
        <v>0</v>
      </c>
    </row>
    <row r="48" spans="1:7" s="50" customFormat="1" ht="12.75" hidden="1" x14ac:dyDescent="0.2">
      <c r="A48" s="339">
        <v>5</v>
      </c>
      <c r="B48" s="543" t="s">
        <v>498</v>
      </c>
      <c r="C48" s="543"/>
      <c r="D48" s="543"/>
      <c r="E48" s="51">
        <v>0</v>
      </c>
      <c r="F48" s="51">
        <f>1743306-882915-860391</f>
        <v>0</v>
      </c>
      <c r="G48" s="51">
        <f t="shared" si="0"/>
        <v>0</v>
      </c>
    </row>
    <row r="49" spans="1:11" ht="15.75" customHeight="1" x14ac:dyDescent="0.25">
      <c r="A49" s="551" t="s">
        <v>24</v>
      </c>
      <c r="B49" s="551"/>
      <c r="C49" s="551"/>
      <c r="D49" s="551"/>
      <c r="E49" s="74">
        <f>SUM(E45:E48)</f>
        <v>517099966.30000001</v>
      </c>
      <c r="F49" s="74">
        <f t="shared" ref="F49:G49" si="1">SUM(F45:F48)</f>
        <v>43111310</v>
      </c>
      <c r="G49" s="74">
        <f t="shared" si="1"/>
        <v>560211276.29999995</v>
      </c>
    </row>
    <row r="50" spans="1:11" ht="15.75" customHeight="1" x14ac:dyDescent="0.25">
      <c r="A50" s="42"/>
      <c r="B50" s="42"/>
      <c r="C50" s="42"/>
      <c r="D50" s="42"/>
      <c r="E50" s="42"/>
      <c r="F50" s="42"/>
      <c r="G50" s="42"/>
    </row>
    <row r="51" spans="1:11" ht="24.75" customHeight="1" x14ac:dyDescent="0.25">
      <c r="A51" s="550" t="s">
        <v>53</v>
      </c>
      <c r="B51" s="550"/>
      <c r="C51" s="550"/>
      <c r="D51" s="550"/>
      <c r="E51" s="550"/>
      <c r="F51" s="550"/>
      <c r="G51" s="550"/>
    </row>
    <row r="52" spans="1:11" ht="15.75" x14ac:dyDescent="0.25">
      <c r="A52" s="17"/>
      <c r="G52" s="43" t="s">
        <v>25</v>
      </c>
    </row>
    <row r="53" spans="1:11" ht="15.75" x14ac:dyDescent="0.25">
      <c r="A53" s="18" t="s">
        <v>17</v>
      </c>
      <c r="B53" s="581" t="s">
        <v>26</v>
      </c>
      <c r="C53" s="582"/>
      <c r="D53" s="583"/>
      <c r="E53" s="18" t="s">
        <v>22</v>
      </c>
      <c r="F53" s="18" t="s">
        <v>23</v>
      </c>
      <c r="G53" s="18" t="s">
        <v>24</v>
      </c>
    </row>
    <row r="54" spans="1:11" s="195" customFormat="1" ht="11.25" x14ac:dyDescent="0.2">
      <c r="A54" s="412">
        <v>1</v>
      </c>
      <c r="B54" s="595">
        <v>2</v>
      </c>
      <c r="C54" s="596"/>
      <c r="D54" s="597"/>
      <c r="E54" s="412">
        <v>3</v>
      </c>
      <c r="F54" s="412">
        <v>4</v>
      </c>
      <c r="G54" s="412">
        <v>5</v>
      </c>
    </row>
    <row r="55" spans="1:11" ht="24" customHeight="1" x14ac:dyDescent="0.25">
      <c r="A55" s="40">
        <v>1</v>
      </c>
      <c r="B55" s="537" t="s">
        <v>699</v>
      </c>
      <c r="C55" s="538"/>
      <c r="D55" s="539"/>
      <c r="E55" s="92">
        <v>14181860</v>
      </c>
      <c r="F55" s="172">
        <v>0</v>
      </c>
      <c r="G55" s="51">
        <f>E55+F55</f>
        <v>14181860</v>
      </c>
    </row>
    <row r="56" spans="1:11" ht="30" hidden="1" customHeight="1" x14ac:dyDescent="0.25">
      <c r="A56" s="40">
        <v>2</v>
      </c>
      <c r="B56" s="599" t="s">
        <v>474</v>
      </c>
      <c r="C56" s="600"/>
      <c r="D56" s="601"/>
      <c r="E56" s="172">
        <v>0</v>
      </c>
      <c r="F56" s="172">
        <v>0</v>
      </c>
      <c r="G56" s="51">
        <f>E56+F56</f>
        <v>0</v>
      </c>
    </row>
    <row r="57" spans="1:11" ht="30" hidden="1" customHeight="1" x14ac:dyDescent="0.25">
      <c r="A57" s="251">
        <v>2</v>
      </c>
      <c r="B57" s="537" t="s">
        <v>136</v>
      </c>
      <c r="C57" s="538"/>
      <c r="D57" s="539"/>
      <c r="E57" s="172">
        <v>0</v>
      </c>
      <c r="F57" s="172">
        <v>0</v>
      </c>
      <c r="G57" s="51">
        <f>E57+F57</f>
        <v>0</v>
      </c>
    </row>
    <row r="58" spans="1:11" ht="15.75" customHeight="1" x14ac:dyDescent="0.25">
      <c r="A58" s="581" t="s">
        <v>24</v>
      </c>
      <c r="B58" s="582"/>
      <c r="C58" s="582"/>
      <c r="D58" s="583"/>
      <c r="E58" s="51">
        <f>SUM(E55:E57)</f>
        <v>14181860</v>
      </c>
      <c r="F58" s="51">
        <f t="shared" ref="F58:G58" si="2">SUM(F55:F57)</f>
        <v>0</v>
      </c>
      <c r="G58" s="51">
        <f t="shared" si="2"/>
        <v>14181860</v>
      </c>
    </row>
    <row r="59" spans="1:11" ht="24" customHeight="1" x14ac:dyDescent="0.25">
      <c r="A59" s="42"/>
      <c r="B59" s="42"/>
      <c r="C59" s="42"/>
      <c r="D59" s="42"/>
      <c r="E59" s="150"/>
      <c r="F59" s="150"/>
      <c r="G59" s="150"/>
    </row>
    <row r="60" spans="1:11" ht="15.75" customHeight="1" x14ac:dyDescent="0.25">
      <c r="A60" s="550" t="s">
        <v>279</v>
      </c>
      <c r="B60" s="550"/>
      <c r="C60" s="550"/>
      <c r="D60" s="550"/>
      <c r="E60" s="550"/>
      <c r="F60" s="550"/>
      <c r="G60" s="550"/>
    </row>
    <row r="61" spans="1:11" ht="33" customHeight="1" x14ac:dyDescent="0.25">
      <c r="A61" s="17"/>
    </row>
    <row r="62" spans="1:11" ht="15.75" x14ac:dyDescent="0.25">
      <c r="A62" s="18" t="s">
        <v>17</v>
      </c>
      <c r="B62" s="18" t="s">
        <v>27</v>
      </c>
      <c r="C62" s="18" t="s">
        <v>28</v>
      </c>
      <c r="D62" s="18" t="s">
        <v>29</v>
      </c>
      <c r="E62" s="18" t="s">
        <v>22</v>
      </c>
      <c r="F62" s="18" t="s">
        <v>23</v>
      </c>
      <c r="G62" s="18" t="s">
        <v>24</v>
      </c>
    </row>
    <row r="63" spans="1:11" s="195" customFormat="1" ht="11.25" x14ac:dyDescent="0.2">
      <c r="A63" s="243">
        <v>1</v>
      </c>
      <c r="B63" s="243">
        <v>2</v>
      </c>
      <c r="C63" s="243">
        <v>3</v>
      </c>
      <c r="D63" s="243">
        <v>4</v>
      </c>
      <c r="E63" s="243">
        <v>5</v>
      </c>
      <c r="F63" s="243">
        <v>6</v>
      </c>
      <c r="G63" s="243">
        <v>7</v>
      </c>
    </row>
    <row r="64" spans="1:11" s="32" customFormat="1" ht="37.5" customHeight="1" x14ac:dyDescent="0.25">
      <c r="A64" s="52">
        <v>1</v>
      </c>
      <c r="B64" s="592" t="s">
        <v>518</v>
      </c>
      <c r="C64" s="593"/>
      <c r="D64" s="593"/>
      <c r="E64" s="593"/>
      <c r="F64" s="593"/>
      <c r="G64" s="594"/>
      <c r="I64" s="69"/>
      <c r="J64" s="70"/>
      <c r="K64" s="69"/>
    </row>
    <row r="65" spans="1:11" s="32" customFormat="1" ht="20.25" customHeight="1" x14ac:dyDescent="0.25">
      <c r="A65" s="75" t="s">
        <v>55</v>
      </c>
      <c r="B65" s="76" t="s">
        <v>30</v>
      </c>
      <c r="C65" s="52"/>
      <c r="D65" s="52"/>
      <c r="E65" s="52"/>
      <c r="F65" s="52"/>
      <c r="G65" s="87"/>
      <c r="I65" s="69"/>
      <c r="J65" s="70"/>
      <c r="K65" s="69"/>
    </row>
    <row r="66" spans="1:11" s="32" customFormat="1" ht="33.75" x14ac:dyDescent="0.25">
      <c r="A66" s="52"/>
      <c r="B66" s="77" t="s">
        <v>509</v>
      </c>
      <c r="C66" s="52" t="s">
        <v>57</v>
      </c>
      <c r="D66" s="77" t="s">
        <v>606</v>
      </c>
      <c r="E66" s="90">
        <f>SUM(E67:E73)</f>
        <v>56</v>
      </c>
      <c r="F66" s="90"/>
      <c r="G66" s="91">
        <f t="shared" ref="G66:G82" si="3">E66</f>
        <v>56</v>
      </c>
      <c r="I66" s="69"/>
      <c r="J66" s="70"/>
      <c r="K66" s="69"/>
    </row>
    <row r="67" spans="1:11" s="433" customFormat="1" ht="33.75" x14ac:dyDescent="0.25">
      <c r="A67" s="52"/>
      <c r="B67" s="444" t="s">
        <v>596</v>
      </c>
      <c r="C67" s="52" t="s">
        <v>57</v>
      </c>
      <c r="D67" s="77" t="s">
        <v>597</v>
      </c>
      <c r="E67" s="90">
        <v>6</v>
      </c>
      <c r="F67" s="90"/>
      <c r="G67" s="91">
        <f t="shared" si="3"/>
        <v>6</v>
      </c>
      <c r="I67" s="69"/>
      <c r="J67" s="70"/>
      <c r="K67" s="69"/>
    </row>
    <row r="68" spans="1:11" s="433" customFormat="1" ht="33.75" x14ac:dyDescent="0.25">
      <c r="A68" s="52"/>
      <c r="B68" s="444" t="s">
        <v>598</v>
      </c>
      <c r="C68" s="52" t="s">
        <v>57</v>
      </c>
      <c r="D68" s="77" t="s">
        <v>138</v>
      </c>
      <c r="E68" s="90">
        <v>2</v>
      </c>
      <c r="F68" s="90"/>
      <c r="G68" s="91">
        <f t="shared" si="3"/>
        <v>2</v>
      </c>
      <c r="I68" s="69"/>
      <c r="J68" s="70"/>
      <c r="K68" s="69"/>
    </row>
    <row r="69" spans="1:11" s="433" customFormat="1" ht="33.75" x14ac:dyDescent="0.25">
      <c r="A69" s="52"/>
      <c r="B69" s="444" t="s">
        <v>599</v>
      </c>
      <c r="C69" s="52" t="s">
        <v>57</v>
      </c>
      <c r="D69" s="77" t="s">
        <v>138</v>
      </c>
      <c r="E69" s="90">
        <v>1</v>
      </c>
      <c r="F69" s="90"/>
      <c r="G69" s="91">
        <f t="shared" si="3"/>
        <v>1</v>
      </c>
      <c r="I69" s="69"/>
      <c r="J69" s="70"/>
      <c r="K69" s="69"/>
    </row>
    <row r="70" spans="1:11" s="433" customFormat="1" ht="33.75" x14ac:dyDescent="0.25">
      <c r="A70" s="52"/>
      <c r="B70" s="444" t="s">
        <v>600</v>
      </c>
      <c r="C70" s="52" t="s">
        <v>57</v>
      </c>
      <c r="D70" s="77" t="s">
        <v>138</v>
      </c>
      <c r="E70" s="90">
        <v>9</v>
      </c>
      <c r="F70" s="90"/>
      <c r="G70" s="91">
        <f t="shared" si="3"/>
        <v>9</v>
      </c>
      <c r="I70" s="69"/>
      <c r="J70" s="70"/>
      <c r="K70" s="69"/>
    </row>
    <row r="71" spans="1:11" s="433" customFormat="1" ht="33.75" x14ac:dyDescent="0.25">
      <c r="A71" s="52"/>
      <c r="B71" s="444" t="s">
        <v>601</v>
      </c>
      <c r="C71" s="52" t="s">
        <v>57</v>
      </c>
      <c r="D71" s="77" t="s">
        <v>138</v>
      </c>
      <c r="E71" s="90">
        <v>7</v>
      </c>
      <c r="F71" s="90"/>
      <c r="G71" s="91">
        <f t="shared" si="3"/>
        <v>7</v>
      </c>
      <c r="I71" s="69"/>
      <c r="J71" s="70"/>
      <c r="K71" s="69"/>
    </row>
    <row r="72" spans="1:11" s="440" customFormat="1" ht="33.75" x14ac:dyDescent="0.25">
      <c r="A72" s="52"/>
      <c r="B72" s="444" t="s">
        <v>602</v>
      </c>
      <c r="C72" s="52" t="s">
        <v>57</v>
      </c>
      <c r="D72" s="77" t="s">
        <v>138</v>
      </c>
      <c r="E72" s="90">
        <v>29</v>
      </c>
      <c r="F72" s="90"/>
      <c r="G72" s="91">
        <f t="shared" si="3"/>
        <v>29</v>
      </c>
      <c r="I72" s="69"/>
      <c r="J72" s="70"/>
      <c r="K72" s="69"/>
    </row>
    <row r="73" spans="1:11" s="440" customFormat="1" ht="33.75" x14ac:dyDescent="0.25">
      <c r="A73" s="52"/>
      <c r="B73" s="444" t="s">
        <v>603</v>
      </c>
      <c r="C73" s="52" t="s">
        <v>57</v>
      </c>
      <c r="D73" s="77" t="s">
        <v>138</v>
      </c>
      <c r="E73" s="90">
        <v>2</v>
      </c>
      <c r="F73" s="90"/>
      <c r="G73" s="91">
        <f t="shared" si="3"/>
        <v>2</v>
      </c>
      <c r="I73" s="69"/>
      <c r="J73" s="70"/>
      <c r="K73" s="69"/>
    </row>
    <row r="74" spans="1:11" s="32" customFormat="1" ht="33.75" x14ac:dyDescent="0.25">
      <c r="A74" s="52"/>
      <c r="B74" s="77" t="s">
        <v>510</v>
      </c>
      <c r="C74" s="52" t="s">
        <v>57</v>
      </c>
      <c r="D74" s="77" t="s">
        <v>607</v>
      </c>
      <c r="E74" s="91">
        <f>SUM(E75:E77)</f>
        <v>1135</v>
      </c>
      <c r="F74" s="91"/>
      <c r="G74" s="91">
        <f t="shared" si="3"/>
        <v>1135</v>
      </c>
      <c r="I74" s="69"/>
      <c r="J74" s="70"/>
      <c r="K74" s="69"/>
    </row>
    <row r="75" spans="1:11" s="433" customFormat="1" ht="22.5" x14ac:dyDescent="0.25">
      <c r="A75" s="52"/>
      <c r="B75" s="444" t="s">
        <v>593</v>
      </c>
      <c r="C75" s="52" t="s">
        <v>57</v>
      </c>
      <c r="D75" s="77" t="s">
        <v>142</v>
      </c>
      <c r="E75" s="91">
        <v>425</v>
      </c>
      <c r="F75" s="91"/>
      <c r="G75" s="91">
        <f t="shared" si="3"/>
        <v>425</v>
      </c>
      <c r="I75" s="69"/>
      <c r="J75" s="70"/>
      <c r="K75" s="69"/>
    </row>
    <row r="76" spans="1:11" s="433" customFormat="1" ht="22.5" x14ac:dyDescent="0.25">
      <c r="A76" s="52"/>
      <c r="B76" s="444" t="s">
        <v>594</v>
      </c>
      <c r="C76" s="52" t="s">
        <v>57</v>
      </c>
      <c r="D76" s="77" t="s">
        <v>142</v>
      </c>
      <c r="E76" s="91">
        <v>571</v>
      </c>
      <c r="F76" s="91"/>
      <c r="G76" s="91">
        <f t="shared" si="3"/>
        <v>571</v>
      </c>
      <c r="I76" s="69"/>
      <c r="J76" s="70"/>
      <c r="K76" s="69"/>
    </row>
    <row r="77" spans="1:11" s="433" customFormat="1" ht="29.25" customHeight="1" x14ac:dyDescent="0.25">
      <c r="A77" s="52"/>
      <c r="B77" s="444" t="s">
        <v>595</v>
      </c>
      <c r="C77" s="52" t="s">
        <v>57</v>
      </c>
      <c r="D77" s="77" t="s">
        <v>142</v>
      </c>
      <c r="E77" s="91">
        <v>139</v>
      </c>
      <c r="F77" s="91"/>
      <c r="G77" s="91">
        <f t="shared" si="3"/>
        <v>139</v>
      </c>
      <c r="I77" s="69"/>
      <c r="J77" s="70"/>
      <c r="K77" s="69"/>
    </row>
    <row r="78" spans="1:11" s="32" customFormat="1" ht="33.75" x14ac:dyDescent="0.25">
      <c r="A78" s="52"/>
      <c r="B78" s="77" t="s">
        <v>106</v>
      </c>
      <c r="C78" s="52" t="s">
        <v>57</v>
      </c>
      <c r="D78" s="77" t="s">
        <v>608</v>
      </c>
      <c r="E78" s="91">
        <v>71</v>
      </c>
      <c r="F78" s="91"/>
      <c r="G78" s="91">
        <f t="shared" si="3"/>
        <v>71</v>
      </c>
      <c r="I78" s="69"/>
      <c r="J78" s="70"/>
      <c r="K78" s="69"/>
    </row>
    <row r="79" spans="1:11" s="32" customFormat="1" ht="56.25" x14ac:dyDescent="0.25">
      <c r="A79" s="52"/>
      <c r="B79" s="77" t="s">
        <v>107</v>
      </c>
      <c r="C79" s="52" t="s">
        <v>61</v>
      </c>
      <c r="D79" s="52" t="s">
        <v>64</v>
      </c>
      <c r="E79" s="92">
        <v>133.65</v>
      </c>
      <c r="F79" s="88"/>
      <c r="G79" s="92">
        <f t="shared" si="3"/>
        <v>133.65</v>
      </c>
      <c r="I79" s="69"/>
      <c r="J79" s="70"/>
      <c r="K79" s="69"/>
    </row>
    <row r="80" spans="1:11" s="32" customFormat="1" ht="78.75" x14ac:dyDescent="0.25">
      <c r="A80" s="52"/>
      <c r="B80" s="77" t="s">
        <v>108</v>
      </c>
      <c r="C80" s="52" t="s">
        <v>61</v>
      </c>
      <c r="D80" s="52" t="s">
        <v>64</v>
      </c>
      <c r="E80" s="92">
        <v>66.53</v>
      </c>
      <c r="F80" s="88"/>
      <c r="G80" s="92">
        <f t="shared" si="3"/>
        <v>66.53</v>
      </c>
      <c r="H80" s="256"/>
      <c r="I80" s="69"/>
      <c r="J80" s="70"/>
      <c r="K80" s="69"/>
    </row>
    <row r="81" spans="1:11" s="32" customFormat="1" ht="56.25" x14ac:dyDescent="0.25">
      <c r="A81" s="52"/>
      <c r="B81" s="77" t="s">
        <v>109</v>
      </c>
      <c r="C81" s="52" t="s">
        <v>61</v>
      </c>
      <c r="D81" s="52" t="s">
        <v>64</v>
      </c>
      <c r="E81" s="92">
        <f>79.5+51.25+264.75</f>
        <v>395.5</v>
      </c>
      <c r="F81" s="88"/>
      <c r="G81" s="92">
        <f t="shared" si="3"/>
        <v>395.5</v>
      </c>
      <c r="H81" s="388"/>
      <c r="I81" s="69"/>
      <c r="J81" s="70"/>
      <c r="K81" s="69"/>
    </row>
    <row r="82" spans="1:11" s="32" customFormat="1" ht="45" x14ac:dyDescent="0.25">
      <c r="A82" s="52"/>
      <c r="B82" s="77" t="s">
        <v>110</v>
      </c>
      <c r="C82" s="52" t="s">
        <v>61</v>
      </c>
      <c r="D82" s="52" t="s">
        <v>64</v>
      </c>
      <c r="E82" s="92">
        <v>1029.19</v>
      </c>
      <c r="F82" s="88"/>
      <c r="G82" s="92">
        <f t="shared" si="3"/>
        <v>1029.19</v>
      </c>
      <c r="I82" s="69"/>
      <c r="J82" s="70"/>
      <c r="K82" s="69"/>
    </row>
    <row r="83" spans="1:11" s="32" customFormat="1" ht="15" customHeight="1" x14ac:dyDescent="0.25">
      <c r="A83" s="52"/>
      <c r="B83" s="52" t="s">
        <v>67</v>
      </c>
      <c r="C83" s="52" t="s">
        <v>61</v>
      </c>
      <c r="D83" s="52" t="s">
        <v>64</v>
      </c>
      <c r="E83" s="92">
        <f>SUM(E79:E82)</f>
        <v>1624.8700000000001</v>
      </c>
      <c r="F83" s="88"/>
      <c r="G83" s="92">
        <f>SUM(G79:G82)</f>
        <v>1624.8700000000001</v>
      </c>
      <c r="I83" s="69"/>
      <c r="J83" s="70"/>
      <c r="K83" s="69"/>
    </row>
    <row r="84" spans="1:11" s="32" customFormat="1" ht="13.5" customHeight="1" x14ac:dyDescent="0.25">
      <c r="A84" s="75" t="s">
        <v>68</v>
      </c>
      <c r="B84" s="76" t="s">
        <v>31</v>
      </c>
      <c r="C84" s="52"/>
      <c r="D84" s="52"/>
      <c r="E84" s="88"/>
      <c r="F84" s="88"/>
      <c r="G84" s="87"/>
      <c r="I84" s="69"/>
      <c r="J84" s="70"/>
      <c r="K84" s="69"/>
    </row>
    <row r="85" spans="1:11" s="32" customFormat="1" ht="27.75" customHeight="1" x14ac:dyDescent="0.25">
      <c r="A85" s="52"/>
      <c r="B85" s="77" t="s">
        <v>111</v>
      </c>
      <c r="C85" s="52" t="s">
        <v>70</v>
      </c>
      <c r="D85" s="77" t="s">
        <v>609</v>
      </c>
      <c r="E85" s="91">
        <v>30585</v>
      </c>
      <c r="F85" s="91" t="s">
        <v>500</v>
      </c>
      <c r="G85" s="91">
        <f>E85</f>
        <v>30585</v>
      </c>
      <c r="I85" s="69"/>
      <c r="J85" s="70"/>
      <c r="K85" s="69"/>
    </row>
    <row r="86" spans="1:11" s="440" customFormat="1" ht="36" x14ac:dyDescent="0.25">
      <c r="A86" s="52"/>
      <c r="B86" s="55" t="s">
        <v>615</v>
      </c>
      <c r="C86" s="52" t="s">
        <v>70</v>
      </c>
      <c r="D86" s="77" t="s">
        <v>614</v>
      </c>
      <c r="E86" s="91">
        <v>487</v>
      </c>
      <c r="F86" s="91"/>
      <c r="G86" s="91">
        <f t="shared" ref="G86:G88" si="4">E86</f>
        <v>487</v>
      </c>
      <c r="H86" s="493"/>
      <c r="I86" s="69"/>
      <c r="J86" s="70"/>
      <c r="K86" s="69"/>
    </row>
    <row r="87" spans="1:11" s="32" customFormat="1" ht="22.5" x14ac:dyDescent="0.25">
      <c r="A87" s="52"/>
      <c r="B87" s="77" t="s">
        <v>69</v>
      </c>
      <c r="C87" s="52" t="s">
        <v>70</v>
      </c>
      <c r="D87" s="52" t="s">
        <v>71</v>
      </c>
      <c r="E87" s="91">
        <v>1639</v>
      </c>
      <c r="F87" s="91"/>
      <c r="G87" s="91">
        <f t="shared" si="4"/>
        <v>1639</v>
      </c>
      <c r="I87" s="69"/>
      <c r="J87" s="70"/>
      <c r="K87" s="69"/>
    </row>
    <row r="88" spans="1:11" s="440" customFormat="1" ht="36" x14ac:dyDescent="0.25">
      <c r="A88" s="52"/>
      <c r="B88" s="55" t="s">
        <v>612</v>
      </c>
      <c r="C88" s="52" t="s">
        <v>70</v>
      </c>
      <c r="D88" s="52" t="s">
        <v>71</v>
      </c>
      <c r="E88" s="91">
        <v>47</v>
      </c>
      <c r="F88" s="91"/>
      <c r="G88" s="91">
        <f t="shared" si="4"/>
        <v>47</v>
      </c>
      <c r="I88" s="69"/>
      <c r="J88" s="70"/>
      <c r="K88" s="69"/>
    </row>
    <row r="89" spans="1:11" s="433" customFormat="1" ht="33.75" x14ac:dyDescent="0.25">
      <c r="A89" s="52"/>
      <c r="B89" s="77" t="s">
        <v>511</v>
      </c>
      <c r="C89" s="52" t="s">
        <v>70</v>
      </c>
      <c r="D89" s="52" t="s">
        <v>273</v>
      </c>
      <c r="E89" s="91">
        <v>786</v>
      </c>
      <c r="F89" s="91"/>
      <c r="G89" s="91">
        <f t="shared" ref="G89" si="5">E89</f>
        <v>786</v>
      </c>
      <c r="I89" s="69"/>
      <c r="J89" s="70"/>
      <c r="K89" s="69"/>
    </row>
    <row r="90" spans="1:11" s="32" customFormat="1" ht="14.25" customHeight="1" x14ac:dyDescent="0.25">
      <c r="A90" s="75" t="s">
        <v>72</v>
      </c>
      <c r="B90" s="76" t="s">
        <v>32</v>
      </c>
      <c r="C90" s="52"/>
      <c r="D90" s="52"/>
      <c r="E90" s="88"/>
      <c r="F90" s="88"/>
      <c r="G90" s="91"/>
      <c r="I90" s="69"/>
      <c r="J90" s="70"/>
      <c r="K90" s="69"/>
    </row>
    <row r="91" spans="1:11" s="32" customFormat="1" ht="38.25" customHeight="1" x14ac:dyDescent="0.25">
      <c r="A91" s="52"/>
      <c r="B91" s="77" t="s">
        <v>512</v>
      </c>
      <c r="C91" s="52" t="s">
        <v>73</v>
      </c>
      <c r="D91" s="52" t="s">
        <v>74</v>
      </c>
      <c r="E91" s="92">
        <f>(E45-E92*E87)/E85</f>
        <v>14698.402695438941</v>
      </c>
      <c r="F91" s="92">
        <f>(F45-F92*E87)/E85</f>
        <v>163.17126074873303</v>
      </c>
      <c r="G91" s="92">
        <f>E91+F91</f>
        <v>14861.573956187674</v>
      </c>
      <c r="H91" s="178">
        <f>E45-E91*E85-E92*E87</f>
        <v>0</v>
      </c>
      <c r="I91" s="178"/>
      <c r="J91" s="259"/>
      <c r="K91" s="69"/>
    </row>
    <row r="92" spans="1:11" s="32" customFormat="1" ht="25.5" customHeight="1" x14ac:dyDescent="0.2">
      <c r="A92" s="52"/>
      <c r="B92" s="77" t="s">
        <v>513</v>
      </c>
      <c r="C92" s="52" t="s">
        <v>73</v>
      </c>
      <c r="D92" s="52" t="s">
        <v>74</v>
      </c>
      <c r="E92" s="92">
        <v>41213.74</v>
      </c>
      <c r="F92" s="92">
        <v>1510.41</v>
      </c>
      <c r="G92" s="92">
        <f>E92+F92</f>
        <v>42724.15</v>
      </c>
      <c r="H92" s="177">
        <f>F45-F91*E85-F92*E87</f>
        <v>0</v>
      </c>
      <c r="I92" s="177"/>
      <c r="J92" s="82"/>
      <c r="K92" s="69"/>
    </row>
    <row r="93" spans="1:11" s="433" customFormat="1" ht="25.5" customHeight="1" x14ac:dyDescent="0.2">
      <c r="A93" s="52"/>
      <c r="B93" s="77" t="s">
        <v>514</v>
      </c>
      <c r="C93" s="52" t="s">
        <v>73</v>
      </c>
      <c r="D93" s="52" t="s">
        <v>74</v>
      </c>
      <c r="E93" s="92">
        <f>(E45-E92*E87)/E74</f>
        <v>396079.86470484582</v>
      </c>
      <c r="F93" s="92">
        <f>(F45-F92*F87)/E74</f>
        <v>6578.1101321585902</v>
      </c>
      <c r="G93" s="92">
        <f>E93+F93</f>
        <v>402657.97483700444</v>
      </c>
      <c r="H93" s="177"/>
      <c r="I93" s="177"/>
      <c r="J93" s="82"/>
      <c r="K93" s="69"/>
    </row>
    <row r="94" spans="1:11" s="32" customFormat="1" ht="33.75" x14ac:dyDescent="0.25">
      <c r="A94" s="52"/>
      <c r="B94" s="77" t="s">
        <v>115</v>
      </c>
      <c r="C94" s="52" t="s">
        <v>116</v>
      </c>
      <c r="D94" s="77" t="s">
        <v>117</v>
      </c>
      <c r="E94" s="92">
        <f>E85*175/1000*0.75</f>
        <v>4014.28125</v>
      </c>
      <c r="F94" s="88"/>
      <c r="G94" s="92">
        <f>E94</f>
        <v>4014.28125</v>
      </c>
      <c r="I94" s="69"/>
      <c r="J94" s="83"/>
      <c r="K94" s="69"/>
    </row>
    <row r="95" spans="1:11" s="32" customFormat="1" ht="45" x14ac:dyDescent="0.25">
      <c r="A95" s="52"/>
      <c r="B95" s="77" t="s">
        <v>118</v>
      </c>
      <c r="C95" s="52" t="s">
        <v>75</v>
      </c>
      <c r="D95" s="77" t="s">
        <v>119</v>
      </c>
      <c r="E95" s="92">
        <f>E87*261/1000*0.45</f>
        <v>192.50055</v>
      </c>
      <c r="F95" s="88"/>
      <c r="G95" s="92">
        <f>E95</f>
        <v>192.50055</v>
      </c>
      <c r="I95" s="302"/>
      <c r="J95" s="70"/>
      <c r="K95" s="69"/>
    </row>
    <row r="96" spans="1:11" s="32" customFormat="1" ht="12.75" customHeight="1" x14ac:dyDescent="0.25">
      <c r="A96" s="75" t="s">
        <v>77</v>
      </c>
      <c r="B96" s="76" t="s">
        <v>33</v>
      </c>
      <c r="C96" s="52"/>
      <c r="D96" s="77"/>
      <c r="E96" s="94"/>
      <c r="F96" s="94"/>
      <c r="G96" s="87"/>
      <c r="I96" s="302"/>
      <c r="J96" s="85"/>
      <c r="K96" s="69"/>
    </row>
    <row r="97" spans="1:11" s="32" customFormat="1" ht="33.75" x14ac:dyDescent="0.25">
      <c r="A97" s="52"/>
      <c r="B97" s="77" t="s">
        <v>515</v>
      </c>
      <c r="C97" s="52" t="s">
        <v>90</v>
      </c>
      <c r="D97" s="52" t="s">
        <v>74</v>
      </c>
      <c r="E97" s="442">
        <v>100</v>
      </c>
      <c r="F97" s="87"/>
      <c r="G97" s="87">
        <f>E97</f>
        <v>100</v>
      </c>
      <c r="I97" s="302"/>
      <c r="J97" s="70"/>
      <c r="K97" s="69"/>
    </row>
    <row r="98" spans="1:11" s="433" customFormat="1" ht="67.5" x14ac:dyDescent="0.25">
      <c r="A98" s="52"/>
      <c r="B98" s="77" t="s">
        <v>516</v>
      </c>
      <c r="C98" s="52" t="s">
        <v>90</v>
      </c>
      <c r="D98" s="52" t="s">
        <v>74</v>
      </c>
      <c r="E98" s="447">
        <f>1-31130/E85</f>
        <v>-1.7819192414582297E-2</v>
      </c>
      <c r="F98" s="434"/>
      <c r="G98" s="447">
        <f>E98</f>
        <v>-1.7819192414582297E-2</v>
      </c>
      <c r="I98" s="69"/>
      <c r="J98" s="70"/>
      <c r="K98" s="69"/>
    </row>
    <row r="99" spans="1:11" s="32" customFormat="1" ht="15.75" customHeight="1" x14ac:dyDescent="0.25">
      <c r="A99" s="52">
        <v>2</v>
      </c>
      <c r="B99" s="592" t="s">
        <v>523</v>
      </c>
      <c r="C99" s="593"/>
      <c r="D99" s="593"/>
      <c r="E99" s="593"/>
      <c r="F99" s="593"/>
      <c r="G99" s="594"/>
      <c r="I99" s="69"/>
      <c r="J99" s="70"/>
      <c r="K99" s="69"/>
    </row>
    <row r="100" spans="1:11" s="32" customFormat="1" ht="18" customHeight="1" x14ac:dyDescent="0.25">
      <c r="A100" s="75" t="s">
        <v>80</v>
      </c>
      <c r="B100" s="76" t="s">
        <v>56</v>
      </c>
      <c r="C100" s="52"/>
      <c r="D100" s="52"/>
      <c r="E100" s="86"/>
      <c r="F100" s="86"/>
      <c r="G100" s="87"/>
      <c r="I100" s="69"/>
      <c r="J100" s="70"/>
      <c r="K100" s="69"/>
    </row>
    <row r="101" spans="1:11" s="32" customFormat="1" ht="22.5" x14ac:dyDescent="0.25">
      <c r="A101" s="52"/>
      <c r="B101" s="52" t="s">
        <v>81</v>
      </c>
      <c r="C101" s="52" t="s">
        <v>73</v>
      </c>
      <c r="D101" s="52" t="s">
        <v>124</v>
      </c>
      <c r="E101" s="87"/>
      <c r="F101" s="92">
        <f>F46</f>
        <v>35645155</v>
      </c>
      <c r="G101" s="95">
        <f>F101</f>
        <v>35645155</v>
      </c>
      <c r="H101" s="258"/>
      <c r="I101" s="69"/>
      <c r="J101" s="70"/>
      <c r="K101" s="69"/>
    </row>
    <row r="102" spans="1:11" s="32" customFormat="1" ht="17.25" customHeight="1" x14ac:dyDescent="0.25">
      <c r="A102" s="75" t="s">
        <v>83</v>
      </c>
      <c r="B102" s="76" t="s">
        <v>31</v>
      </c>
      <c r="C102" s="52"/>
      <c r="D102" s="52"/>
      <c r="E102" s="88"/>
      <c r="F102" s="92"/>
      <c r="G102" s="87"/>
      <c r="I102" s="69"/>
      <c r="J102" s="70"/>
      <c r="K102" s="69"/>
    </row>
    <row r="103" spans="1:11" s="32" customFormat="1" ht="25.5" x14ac:dyDescent="0.25">
      <c r="A103" s="52"/>
      <c r="B103" s="52" t="s">
        <v>126</v>
      </c>
      <c r="C103" s="52" t="s">
        <v>57</v>
      </c>
      <c r="D103" s="52" t="s">
        <v>85</v>
      </c>
      <c r="E103" s="87"/>
      <c r="F103" s="532">
        <f>697+4+1+119+55+90</f>
        <v>966</v>
      </c>
      <c r="G103" s="91">
        <f>F103</f>
        <v>966</v>
      </c>
      <c r="I103" s="69"/>
      <c r="J103" s="70"/>
      <c r="K103" s="69"/>
    </row>
    <row r="104" spans="1:11" s="32" customFormat="1" ht="18" customHeight="1" x14ac:dyDescent="0.25">
      <c r="A104" s="75" t="s">
        <v>86</v>
      </c>
      <c r="B104" s="76" t="s">
        <v>32</v>
      </c>
      <c r="C104" s="52"/>
      <c r="D104" s="52"/>
      <c r="E104" s="88"/>
      <c r="F104" s="88"/>
      <c r="G104" s="87"/>
      <c r="I104" s="69"/>
      <c r="J104" s="70"/>
      <c r="K104" s="69"/>
    </row>
    <row r="105" spans="1:11" s="32" customFormat="1" ht="25.5" x14ac:dyDescent="0.25">
      <c r="A105" s="52"/>
      <c r="B105" s="52" t="s">
        <v>128</v>
      </c>
      <c r="C105" s="52" t="s">
        <v>73</v>
      </c>
      <c r="D105" s="52" t="s">
        <v>74</v>
      </c>
      <c r="E105" s="87"/>
      <c r="F105" s="92">
        <f>F101/F103</f>
        <v>36899.746376811592</v>
      </c>
      <c r="G105" s="95">
        <f>F105</f>
        <v>36899.746376811592</v>
      </c>
      <c r="I105" s="69"/>
      <c r="J105" s="70"/>
      <c r="K105" s="69"/>
    </row>
    <row r="106" spans="1:11" s="32" customFormat="1" ht="14.25" customHeight="1" x14ac:dyDescent="0.25">
      <c r="A106" s="75" t="s">
        <v>88</v>
      </c>
      <c r="B106" s="76" t="s">
        <v>33</v>
      </c>
      <c r="C106" s="52"/>
      <c r="D106" s="52"/>
      <c r="E106" s="89"/>
      <c r="F106" s="89"/>
      <c r="G106" s="87"/>
      <c r="I106" s="69"/>
      <c r="J106" s="70"/>
      <c r="K106" s="69"/>
    </row>
    <row r="107" spans="1:11" s="32" customFormat="1" ht="25.5" x14ac:dyDescent="0.25">
      <c r="A107" s="52"/>
      <c r="B107" s="52" t="s">
        <v>130</v>
      </c>
      <c r="C107" s="52" t="s">
        <v>90</v>
      </c>
      <c r="D107" s="52" t="s">
        <v>74</v>
      </c>
      <c r="E107" s="87"/>
      <c r="F107" s="91">
        <v>100</v>
      </c>
      <c r="G107" s="90">
        <f>F107</f>
        <v>100</v>
      </c>
      <c r="I107" s="69"/>
      <c r="J107" s="70"/>
      <c r="K107" s="69"/>
    </row>
    <row r="108" spans="1:11" s="430" customFormat="1" ht="22.5" hidden="1" x14ac:dyDescent="0.25">
      <c r="A108" s="96" t="s">
        <v>493</v>
      </c>
      <c r="B108" s="592" t="s">
        <v>524</v>
      </c>
      <c r="C108" s="593"/>
      <c r="D108" s="593"/>
      <c r="E108" s="593"/>
      <c r="F108" s="593"/>
      <c r="G108" s="594"/>
      <c r="I108" s="69"/>
      <c r="J108" s="70"/>
      <c r="K108" s="69"/>
    </row>
    <row r="109" spans="1:11" s="430" customFormat="1" ht="15.75" hidden="1" customHeight="1" x14ac:dyDescent="0.25">
      <c r="A109" s="53" t="s">
        <v>494</v>
      </c>
      <c r="B109" s="76" t="s">
        <v>56</v>
      </c>
      <c r="C109" s="52"/>
      <c r="D109" s="52"/>
      <c r="E109" s="67"/>
      <c r="F109" s="67"/>
      <c r="G109" s="431"/>
      <c r="I109" s="69"/>
      <c r="J109" s="70"/>
      <c r="K109" s="69"/>
    </row>
    <row r="110" spans="1:11" s="430" customFormat="1" ht="22.5" hidden="1" x14ac:dyDescent="0.25">
      <c r="A110" s="53"/>
      <c r="B110" s="55" t="s">
        <v>81</v>
      </c>
      <c r="C110" s="52" t="s">
        <v>73</v>
      </c>
      <c r="D110" s="77" t="s">
        <v>363</v>
      </c>
      <c r="E110" s="62"/>
      <c r="F110" s="62">
        <f>F48</f>
        <v>0</v>
      </c>
      <c r="G110" s="62">
        <f>E110+F110</f>
        <v>0</v>
      </c>
      <c r="I110" s="69"/>
      <c r="J110" s="70"/>
      <c r="K110" s="69"/>
    </row>
    <row r="111" spans="1:11" s="430" customFormat="1" ht="13.5" hidden="1" customHeight="1" x14ac:dyDescent="0.25">
      <c r="A111" s="53" t="s">
        <v>495</v>
      </c>
      <c r="B111" s="76" t="s">
        <v>31</v>
      </c>
      <c r="C111" s="52"/>
      <c r="D111" s="52"/>
      <c r="E111" s="66"/>
      <c r="F111" s="66"/>
      <c r="G111" s="66"/>
      <c r="I111" s="69"/>
      <c r="J111" s="70"/>
      <c r="K111" s="69"/>
    </row>
    <row r="112" spans="1:11" s="430" customFormat="1" ht="25.5" hidden="1" x14ac:dyDescent="0.25">
      <c r="A112" s="53"/>
      <c r="B112" s="55" t="s">
        <v>499</v>
      </c>
      <c r="C112" s="52" t="s">
        <v>57</v>
      </c>
      <c r="D112" s="52" t="s">
        <v>85</v>
      </c>
      <c r="E112" s="64"/>
      <c r="F112" s="64">
        <v>2</v>
      </c>
      <c r="G112" s="64">
        <f>F112</f>
        <v>2</v>
      </c>
      <c r="I112" s="69"/>
      <c r="J112" s="70"/>
      <c r="K112" s="69"/>
    </row>
    <row r="113" spans="1:11" s="430" customFormat="1" ht="16.5" hidden="1" customHeight="1" x14ac:dyDescent="0.25">
      <c r="A113" s="53"/>
      <c r="B113" s="76" t="s">
        <v>32</v>
      </c>
      <c r="C113" s="52"/>
      <c r="D113" s="52"/>
      <c r="E113" s="61"/>
      <c r="F113" s="61"/>
      <c r="G113" s="66"/>
      <c r="I113" s="69"/>
      <c r="J113" s="70"/>
      <c r="K113" s="69"/>
    </row>
    <row r="114" spans="1:11" s="430" customFormat="1" ht="13.5" hidden="1" customHeight="1" x14ac:dyDescent="0.25">
      <c r="A114" s="53" t="s">
        <v>496</v>
      </c>
      <c r="B114" s="55" t="s">
        <v>428</v>
      </c>
      <c r="C114" s="52" t="s">
        <v>73</v>
      </c>
      <c r="D114" s="52" t="s">
        <v>74</v>
      </c>
      <c r="E114" s="252"/>
      <c r="F114" s="252">
        <f>F110/F112</f>
        <v>0</v>
      </c>
      <c r="G114" s="62">
        <f>E114+F114</f>
        <v>0</v>
      </c>
      <c r="I114" s="69"/>
      <c r="J114" s="70"/>
      <c r="K114" s="69"/>
    </row>
    <row r="115" spans="1:11" s="430" customFormat="1" ht="14.25" hidden="1" customHeight="1" x14ac:dyDescent="0.25">
      <c r="A115" s="53"/>
      <c r="B115" s="76" t="s">
        <v>33</v>
      </c>
      <c r="C115" s="52"/>
      <c r="D115" s="52"/>
      <c r="E115" s="253"/>
      <c r="F115" s="60"/>
      <c r="G115" s="62"/>
      <c r="I115" s="69"/>
      <c r="J115" s="70"/>
      <c r="K115" s="69"/>
    </row>
    <row r="116" spans="1:11" s="430" customFormat="1" ht="16.5" hidden="1" customHeight="1" x14ac:dyDescent="0.25">
      <c r="A116" s="53" t="s">
        <v>497</v>
      </c>
      <c r="B116" s="77" t="s">
        <v>321</v>
      </c>
      <c r="C116" s="52" t="s">
        <v>90</v>
      </c>
      <c r="D116" s="52" t="s">
        <v>74</v>
      </c>
      <c r="E116" s="254"/>
      <c r="F116" s="254">
        <v>100</v>
      </c>
      <c r="G116" s="58">
        <v>100</v>
      </c>
      <c r="I116" s="69"/>
      <c r="J116" s="70"/>
      <c r="K116" s="69"/>
    </row>
    <row r="117" spans="1:11" ht="18.75" customHeight="1" x14ac:dyDescent="0.25">
      <c r="A117" s="17"/>
    </row>
    <row r="118" spans="1:11" ht="37.5" customHeight="1" x14ac:dyDescent="0.25">
      <c r="A118" s="558" t="s">
        <v>370</v>
      </c>
      <c r="B118" s="558"/>
      <c r="C118" s="558"/>
      <c r="D118" s="45"/>
      <c r="E118" s="23"/>
      <c r="F118" s="559" t="s">
        <v>386</v>
      </c>
      <c r="G118" s="559"/>
    </row>
    <row r="119" spans="1:11" s="28" customFormat="1" ht="8.25" x14ac:dyDescent="0.15">
      <c r="A119" s="46"/>
      <c r="B119" s="47"/>
      <c r="D119" s="48" t="s">
        <v>34</v>
      </c>
      <c r="F119" s="560" t="s">
        <v>35</v>
      </c>
      <c r="G119" s="560"/>
    </row>
    <row r="120" spans="1:11" ht="15.75" x14ac:dyDescent="0.25">
      <c r="A120" s="557" t="s">
        <v>36</v>
      </c>
      <c r="B120" s="557"/>
      <c r="C120" s="16"/>
      <c r="D120" s="16"/>
    </row>
    <row r="121" spans="1:11" ht="15.75" x14ac:dyDescent="0.25">
      <c r="A121" s="20"/>
      <c r="B121" s="20"/>
      <c r="C121" s="16"/>
      <c r="D121" s="16"/>
    </row>
    <row r="122" spans="1:11" ht="46.5" customHeight="1" x14ac:dyDescent="0.25">
      <c r="A122" s="558" t="s">
        <v>414</v>
      </c>
      <c r="B122" s="558"/>
      <c r="C122" s="558"/>
      <c r="D122" s="22"/>
      <c r="E122" s="23"/>
      <c r="F122" s="559" t="s">
        <v>54</v>
      </c>
      <c r="G122" s="559"/>
    </row>
    <row r="123" spans="1:11" s="28" customFormat="1" ht="8.25" x14ac:dyDescent="0.15">
      <c r="A123" s="49"/>
      <c r="B123" s="47"/>
      <c r="C123" s="47"/>
      <c r="D123" s="48" t="s">
        <v>34</v>
      </c>
      <c r="F123" s="560" t="s">
        <v>35</v>
      </c>
      <c r="G123" s="560"/>
    </row>
    <row r="124" spans="1:11" x14ac:dyDescent="0.25">
      <c r="A124" s="548" t="s">
        <v>37</v>
      </c>
      <c r="B124" s="548"/>
    </row>
    <row r="125" spans="1:11" x14ac:dyDescent="0.25">
      <c r="A125" s="549">
        <v>45747</v>
      </c>
      <c r="B125" s="549"/>
    </row>
    <row r="126" spans="1:11" x14ac:dyDescent="0.25">
      <c r="A126" s="544" t="s">
        <v>38</v>
      </c>
      <c r="B126" s="544"/>
    </row>
  </sheetData>
  <mergeCells count="73">
    <mergeCell ref="A31:G31"/>
    <mergeCell ref="E17:F17"/>
    <mergeCell ref="A21:G21"/>
    <mergeCell ref="B23:G23"/>
    <mergeCell ref="B24:G24"/>
    <mergeCell ref="B25:G25"/>
    <mergeCell ref="A29:C29"/>
    <mergeCell ref="D29:G29"/>
    <mergeCell ref="F1:G2"/>
    <mergeCell ref="E4:G4"/>
    <mergeCell ref="E5:G5"/>
    <mergeCell ref="E6:G6"/>
    <mergeCell ref="E7:G7"/>
    <mergeCell ref="C14:F14"/>
    <mergeCell ref="D15:E15"/>
    <mergeCell ref="I15:K15"/>
    <mergeCell ref="L15:M15"/>
    <mergeCell ref="A9:G9"/>
    <mergeCell ref="A10:G10"/>
    <mergeCell ref="C12:F12"/>
    <mergeCell ref="L12:M12"/>
    <mergeCell ref="O12:P12"/>
    <mergeCell ref="D13:E13"/>
    <mergeCell ref="I13:K13"/>
    <mergeCell ref="L13:M13"/>
    <mergeCell ref="O13:P13"/>
    <mergeCell ref="B56:D56"/>
    <mergeCell ref="B55:D55"/>
    <mergeCell ref="B48:D48"/>
    <mergeCell ref="O15:P15"/>
    <mergeCell ref="E16:F16"/>
    <mergeCell ref="M17:O17"/>
    <mergeCell ref="A18:G18"/>
    <mergeCell ref="A19:C19"/>
    <mergeCell ref="D19:G19"/>
    <mergeCell ref="B26:G26"/>
    <mergeCell ref="B27:G27"/>
    <mergeCell ref="K16:M16"/>
    <mergeCell ref="N16:O16"/>
    <mergeCell ref="K17:L17"/>
    <mergeCell ref="B36:G36"/>
    <mergeCell ref="B47:D47"/>
    <mergeCell ref="B54:D54"/>
    <mergeCell ref="B33:G33"/>
    <mergeCell ref="B34:G34"/>
    <mergeCell ref="A41:G41"/>
    <mergeCell ref="B43:D43"/>
    <mergeCell ref="B44:D44"/>
    <mergeCell ref="B45:D45"/>
    <mergeCell ref="A49:D49"/>
    <mergeCell ref="A51:G51"/>
    <mergeCell ref="B53:D53"/>
    <mergeCell ref="B39:G39"/>
    <mergeCell ref="B35:G35"/>
    <mergeCell ref="B46:D46"/>
    <mergeCell ref="B37:G37"/>
    <mergeCell ref="B38:G38"/>
    <mergeCell ref="A125:B125"/>
    <mergeCell ref="A126:B126"/>
    <mergeCell ref="F119:G119"/>
    <mergeCell ref="A120:B120"/>
    <mergeCell ref="A122:C122"/>
    <mergeCell ref="F122:G122"/>
    <mergeCell ref="F123:G123"/>
    <mergeCell ref="A124:B124"/>
    <mergeCell ref="A118:C118"/>
    <mergeCell ref="F118:G118"/>
    <mergeCell ref="A60:G60"/>
    <mergeCell ref="B57:D57"/>
    <mergeCell ref="B64:G64"/>
    <mergeCell ref="B99:G99"/>
    <mergeCell ref="A58:D58"/>
    <mergeCell ref="B108:G108"/>
  </mergeCells>
  <pageMargins left="0.39370078740157483" right="0.39370078740157483" top="0.39370078740157483" bottom="0.39370078740157483" header="0" footer="0"/>
  <pageSetup paperSize="9" fitToHeight="10" orientation="landscape" horizontalDpi="300" verticalDpi="300" r:id="rId1"/>
  <rowBreaks count="2" manualBreakCount="2">
    <brk id="20" max="16383" man="1"/>
    <brk id="59"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view="pageBreakPreview" zoomScale="90" zoomScaleSheetLayoutView="9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9" width="10.28515625" style="1" customWidth="1"/>
    <col min="10" max="10" width="58.5703125" style="1" customWidth="1"/>
    <col min="11"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637</v>
      </c>
      <c r="F7" s="580"/>
      <c r="G7" s="580"/>
    </row>
    <row r="9" spans="1:16" ht="15.75" x14ac:dyDescent="0.25">
      <c r="A9" s="661" t="s">
        <v>4</v>
      </c>
      <c r="B9" s="661"/>
      <c r="C9" s="661"/>
      <c r="D9" s="661"/>
      <c r="E9" s="661"/>
      <c r="F9" s="661"/>
      <c r="G9" s="661"/>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82.5" customHeight="1" x14ac:dyDescent="0.25">
      <c r="A16" s="11" t="s">
        <v>11</v>
      </c>
      <c r="B16" s="170" t="s">
        <v>314</v>
      </c>
      <c r="C16" s="170" t="s">
        <v>315</v>
      </c>
      <c r="D16" s="38" t="s">
        <v>199</v>
      </c>
      <c r="E16" s="670" t="s">
        <v>485</v>
      </c>
      <c r="F16" s="670"/>
      <c r="G16" s="322" t="s">
        <v>408</v>
      </c>
      <c r="H16" s="13"/>
      <c r="I16" s="10"/>
      <c r="J16" s="13"/>
      <c r="K16" s="570"/>
      <c r="L16" s="570"/>
      <c r="M16" s="570"/>
      <c r="N16" s="570"/>
      <c r="O16" s="570"/>
      <c r="P16" s="13"/>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479</v>
      </c>
      <c r="B18" s="550"/>
      <c r="C18" s="550"/>
      <c r="D18" s="550"/>
      <c r="E18" s="550"/>
      <c r="F18" s="550"/>
      <c r="G18" s="550"/>
    </row>
    <row r="19" spans="1:16" ht="152.25" customHeight="1" x14ac:dyDescent="0.25">
      <c r="A19" s="567" t="s">
        <v>45</v>
      </c>
      <c r="B19" s="567"/>
      <c r="C19" s="567"/>
      <c r="D19" s="623" t="s">
        <v>751</v>
      </c>
      <c r="E19" s="623"/>
      <c r="F19" s="623"/>
      <c r="G19" s="623"/>
    </row>
    <row r="20" spans="1:16" ht="15.75" customHeight="1" x14ac:dyDescent="0.25">
      <c r="A20" s="550" t="s">
        <v>46</v>
      </c>
      <c r="B20" s="550"/>
      <c r="C20" s="550"/>
      <c r="D20" s="550"/>
      <c r="E20" s="550"/>
      <c r="F20" s="550"/>
      <c r="G20" s="550"/>
    </row>
    <row r="21" spans="1:16" x14ac:dyDescent="0.25">
      <c r="A21" s="41" t="s">
        <v>17</v>
      </c>
      <c r="B21" s="543" t="s">
        <v>18</v>
      </c>
      <c r="C21" s="543"/>
      <c r="D21" s="543"/>
      <c r="E21" s="543"/>
      <c r="F21" s="543"/>
      <c r="G21" s="543"/>
    </row>
    <row r="22" spans="1:16" ht="51.75" customHeight="1" x14ac:dyDescent="0.25">
      <c r="A22" s="41">
        <v>1</v>
      </c>
      <c r="B22" s="543" t="s">
        <v>253</v>
      </c>
      <c r="C22" s="543"/>
      <c r="D22" s="543"/>
      <c r="E22" s="543"/>
      <c r="F22" s="543"/>
      <c r="G22" s="543"/>
    </row>
    <row r="23" spans="1:16" x14ac:dyDescent="0.25">
      <c r="A23" s="71"/>
      <c r="B23" s="71"/>
      <c r="C23" s="71"/>
      <c r="D23" s="72"/>
      <c r="E23" s="72"/>
      <c r="F23" s="72"/>
      <c r="G23" s="72"/>
    </row>
    <row r="24" spans="1:16" ht="28.5" customHeight="1" x14ac:dyDescent="0.25">
      <c r="A24" s="562" t="s">
        <v>50</v>
      </c>
      <c r="B24" s="562"/>
      <c r="C24" s="562"/>
      <c r="D24" s="615" t="s">
        <v>570</v>
      </c>
      <c r="E24" s="615"/>
      <c r="F24" s="615"/>
      <c r="G24" s="615"/>
    </row>
    <row r="25" spans="1:16" ht="15.75" x14ac:dyDescent="0.25">
      <c r="A25" s="73"/>
      <c r="B25" s="73"/>
      <c r="C25" s="73"/>
      <c r="D25" s="15"/>
      <c r="E25" s="15"/>
      <c r="F25" s="15"/>
      <c r="G25" s="15"/>
    </row>
    <row r="26" spans="1:16" ht="15.75" customHeight="1" x14ac:dyDescent="0.25">
      <c r="A26" s="550" t="s">
        <v>49</v>
      </c>
      <c r="B26" s="550"/>
      <c r="C26" s="550"/>
      <c r="D26" s="550"/>
      <c r="E26" s="550"/>
      <c r="F26" s="550"/>
      <c r="G26" s="550"/>
    </row>
    <row r="27" spans="1:16" ht="15.75" customHeight="1" x14ac:dyDescent="0.25">
      <c r="A27" s="39"/>
      <c r="B27" s="39"/>
      <c r="C27" s="39"/>
      <c r="D27" s="39"/>
      <c r="E27" s="39"/>
      <c r="F27" s="39"/>
      <c r="G27" s="39"/>
    </row>
    <row r="28" spans="1:16" ht="15.75" x14ac:dyDescent="0.25">
      <c r="A28" s="19" t="s">
        <v>17</v>
      </c>
      <c r="B28" s="551" t="s">
        <v>19</v>
      </c>
      <c r="C28" s="551"/>
      <c r="D28" s="551"/>
      <c r="E28" s="551"/>
      <c r="F28" s="551"/>
      <c r="G28" s="551"/>
    </row>
    <row r="29" spans="1:16" ht="28.5" customHeight="1" x14ac:dyDescent="0.25">
      <c r="A29" s="19">
        <v>1</v>
      </c>
      <c r="B29" s="543" t="s">
        <v>316</v>
      </c>
      <c r="C29" s="543"/>
      <c r="D29" s="543"/>
      <c r="E29" s="543"/>
      <c r="F29" s="543"/>
      <c r="G29" s="543"/>
    </row>
    <row r="30" spans="1:16" ht="15.75" x14ac:dyDescent="0.25">
      <c r="A30" s="42"/>
      <c r="B30" s="42"/>
      <c r="C30" s="42"/>
      <c r="D30" s="42"/>
      <c r="E30" s="42"/>
      <c r="F30" s="42"/>
      <c r="G30" s="42"/>
    </row>
    <row r="31" spans="1:16" ht="15.75" x14ac:dyDescent="0.25">
      <c r="A31" s="564" t="s">
        <v>52</v>
      </c>
      <c r="B31" s="564"/>
      <c r="C31" s="564"/>
      <c r="D31" s="564"/>
      <c r="E31" s="564"/>
      <c r="F31" s="564"/>
      <c r="G31" s="564"/>
    </row>
    <row r="32" spans="1:16" ht="15.75" x14ac:dyDescent="0.25">
      <c r="A32" s="17"/>
      <c r="G32" s="44" t="s">
        <v>21</v>
      </c>
    </row>
    <row r="33" spans="1:11" ht="15.75" x14ac:dyDescent="0.25">
      <c r="A33" s="19" t="s">
        <v>17</v>
      </c>
      <c r="B33" s="551" t="s">
        <v>20</v>
      </c>
      <c r="C33" s="551"/>
      <c r="D33" s="551"/>
      <c r="E33" s="19" t="s">
        <v>22</v>
      </c>
      <c r="F33" s="19" t="s">
        <v>23</v>
      </c>
      <c r="G33" s="19" t="s">
        <v>24</v>
      </c>
    </row>
    <row r="34" spans="1:11" s="28" customFormat="1" ht="8.25" x14ac:dyDescent="0.15">
      <c r="A34" s="399">
        <v>1</v>
      </c>
      <c r="B34" s="555">
        <v>2</v>
      </c>
      <c r="C34" s="555"/>
      <c r="D34" s="555"/>
      <c r="E34" s="399">
        <v>3</v>
      </c>
      <c r="F34" s="399">
        <v>4</v>
      </c>
      <c r="G34" s="399">
        <v>5</v>
      </c>
    </row>
    <row r="35" spans="1:11" s="50" customFormat="1" ht="48" customHeight="1" x14ac:dyDescent="0.2">
      <c r="A35" s="41">
        <v>1</v>
      </c>
      <c r="B35" s="598" t="s">
        <v>316</v>
      </c>
      <c r="C35" s="598"/>
      <c r="D35" s="598"/>
      <c r="E35" s="51">
        <v>40163.620000000003</v>
      </c>
      <c r="F35" s="51">
        <v>0</v>
      </c>
      <c r="G35" s="51">
        <f>E35+F35</f>
        <v>40163.620000000003</v>
      </c>
    </row>
    <row r="36" spans="1:11" s="50" customFormat="1" ht="23.25" hidden="1" customHeight="1" x14ac:dyDescent="0.2">
      <c r="A36" s="41">
        <v>2</v>
      </c>
      <c r="B36" s="598"/>
      <c r="C36" s="598"/>
      <c r="D36" s="598"/>
      <c r="E36" s="51"/>
      <c r="F36" s="51"/>
      <c r="G36" s="51">
        <f>E36+F36</f>
        <v>0</v>
      </c>
    </row>
    <row r="37" spans="1:11" ht="15.75" customHeight="1" x14ac:dyDescent="0.25">
      <c r="A37" s="551" t="s">
        <v>24</v>
      </c>
      <c r="B37" s="551"/>
      <c r="C37" s="551"/>
      <c r="D37" s="551"/>
      <c r="E37" s="74">
        <f>SUM(E35:E36)</f>
        <v>40163.620000000003</v>
      </c>
      <c r="F37" s="74">
        <f>SUM(F35:F36)</f>
        <v>0</v>
      </c>
      <c r="G37" s="74">
        <f>SUM(G35:G36)</f>
        <v>40163.620000000003</v>
      </c>
    </row>
    <row r="38" spans="1:11" ht="15.75" customHeight="1" x14ac:dyDescent="0.25">
      <c r="A38" s="42"/>
      <c r="B38" s="42"/>
      <c r="C38" s="42"/>
      <c r="D38" s="42"/>
      <c r="E38" s="42"/>
      <c r="F38" s="42"/>
      <c r="G38" s="42"/>
    </row>
    <row r="39" spans="1:11" ht="15.75" customHeight="1" x14ac:dyDescent="0.25">
      <c r="A39" s="550" t="s">
        <v>53</v>
      </c>
      <c r="B39" s="550"/>
      <c r="C39" s="550"/>
      <c r="D39" s="550"/>
      <c r="E39" s="550"/>
      <c r="F39" s="550"/>
      <c r="G39" s="550"/>
    </row>
    <row r="40" spans="1:11" ht="15.75" x14ac:dyDescent="0.25">
      <c r="A40" s="17"/>
      <c r="G40" s="43" t="s">
        <v>25</v>
      </c>
    </row>
    <row r="41" spans="1:11" ht="15.75" x14ac:dyDescent="0.25">
      <c r="A41" s="19" t="s">
        <v>17</v>
      </c>
      <c r="B41" s="581" t="s">
        <v>26</v>
      </c>
      <c r="C41" s="582"/>
      <c r="D41" s="583"/>
      <c r="E41" s="19" t="s">
        <v>22</v>
      </c>
      <c r="F41" s="19" t="s">
        <v>23</v>
      </c>
      <c r="G41" s="19" t="s">
        <v>24</v>
      </c>
    </row>
    <row r="42" spans="1:11" s="28" customFormat="1" ht="8.25" x14ac:dyDescent="0.15">
      <c r="A42" s="399">
        <v>1</v>
      </c>
      <c r="B42" s="552">
        <v>2</v>
      </c>
      <c r="C42" s="553"/>
      <c r="D42" s="554"/>
      <c r="E42" s="399">
        <v>3</v>
      </c>
      <c r="F42" s="399">
        <v>4</v>
      </c>
      <c r="G42" s="399">
        <v>5</v>
      </c>
    </row>
    <row r="43" spans="1:11" x14ac:dyDescent="0.25">
      <c r="A43" s="41">
        <v>1</v>
      </c>
      <c r="B43" s="537"/>
      <c r="C43" s="538"/>
      <c r="D43" s="539"/>
      <c r="E43" s="51"/>
      <c r="F43" s="51"/>
      <c r="G43" s="51">
        <f>E43+F43</f>
        <v>0</v>
      </c>
    </row>
    <row r="44" spans="1:11" ht="15.75" customHeight="1" x14ac:dyDescent="0.25">
      <c r="A44" s="581" t="s">
        <v>24</v>
      </c>
      <c r="B44" s="582"/>
      <c r="C44" s="582"/>
      <c r="D44" s="583"/>
      <c r="E44" s="51">
        <f>SUM(E43:E43)</f>
        <v>0</v>
      </c>
      <c r="F44" s="51">
        <f>SUM(F43:F43)</f>
        <v>0</v>
      </c>
      <c r="G44" s="51">
        <f>SUM(G43:G43)</f>
        <v>0</v>
      </c>
    </row>
    <row r="45" spans="1:11" ht="15.75" customHeight="1" x14ac:dyDescent="0.25">
      <c r="A45" s="550" t="s">
        <v>279</v>
      </c>
      <c r="B45" s="550"/>
      <c r="C45" s="550"/>
      <c r="D45" s="550"/>
      <c r="E45" s="550"/>
      <c r="F45" s="550"/>
      <c r="G45" s="550"/>
    </row>
    <row r="46" spans="1:11" ht="15.75" x14ac:dyDescent="0.25">
      <c r="A46" s="19" t="s">
        <v>17</v>
      </c>
      <c r="B46" s="19" t="s">
        <v>27</v>
      </c>
      <c r="C46" s="19" t="s">
        <v>28</v>
      </c>
      <c r="D46" s="19" t="s">
        <v>29</v>
      </c>
      <c r="E46" s="19" t="s">
        <v>22</v>
      </c>
      <c r="F46" s="19" t="s">
        <v>23</v>
      </c>
      <c r="G46" s="19" t="s">
        <v>24</v>
      </c>
    </row>
    <row r="47" spans="1:11" s="28" customFormat="1" ht="8.25" x14ac:dyDescent="0.15">
      <c r="A47" s="213">
        <v>1</v>
      </c>
      <c r="B47" s="213">
        <v>2</v>
      </c>
      <c r="C47" s="213">
        <v>3</v>
      </c>
      <c r="D47" s="213">
        <v>4</v>
      </c>
      <c r="E47" s="213">
        <v>5</v>
      </c>
      <c r="F47" s="213">
        <v>6</v>
      </c>
      <c r="G47" s="213">
        <v>7</v>
      </c>
    </row>
    <row r="48" spans="1:11" s="109" customFormat="1" ht="29.25" customHeight="1" x14ac:dyDescent="0.25">
      <c r="A48" s="77">
        <v>1</v>
      </c>
      <c r="B48" s="656" t="s">
        <v>317</v>
      </c>
      <c r="C48" s="657"/>
      <c r="D48" s="657"/>
      <c r="E48" s="657"/>
      <c r="F48" s="657"/>
      <c r="G48" s="658"/>
      <c r="I48" s="69"/>
      <c r="J48" s="70"/>
      <c r="K48" s="69"/>
    </row>
    <row r="49" spans="1:11" s="109" customFormat="1" ht="18" customHeight="1" x14ac:dyDescent="0.25">
      <c r="A49" s="96" t="s">
        <v>55</v>
      </c>
      <c r="B49" s="84" t="s">
        <v>30</v>
      </c>
      <c r="C49" s="147"/>
      <c r="D49" s="147"/>
      <c r="E49" s="147"/>
      <c r="F49" s="147"/>
      <c r="G49" s="147"/>
      <c r="I49" s="69"/>
      <c r="J49" s="70"/>
      <c r="K49" s="69"/>
    </row>
    <row r="50" spans="1:11" s="32" customFormat="1" ht="19.5" customHeight="1" x14ac:dyDescent="0.25">
      <c r="A50" s="96"/>
      <c r="B50" s="55" t="s">
        <v>137</v>
      </c>
      <c r="C50" s="55" t="s">
        <v>57</v>
      </c>
      <c r="D50" s="55" t="s">
        <v>179</v>
      </c>
      <c r="E50" s="77">
        <v>1</v>
      </c>
      <c r="F50" s="147"/>
      <c r="G50" s="97">
        <f>E50</f>
        <v>1</v>
      </c>
      <c r="I50" s="69"/>
      <c r="J50" s="70"/>
      <c r="K50" s="69"/>
    </row>
    <row r="51" spans="1:11" s="32" customFormat="1" ht="49.5" customHeight="1" x14ac:dyDescent="0.25">
      <c r="A51" s="96"/>
      <c r="B51" s="77" t="s">
        <v>262</v>
      </c>
      <c r="C51" s="77" t="s">
        <v>254</v>
      </c>
      <c r="D51" s="77" t="s">
        <v>64</v>
      </c>
      <c r="E51" s="101">
        <v>12.5</v>
      </c>
      <c r="F51" s="100"/>
      <c r="G51" s="97">
        <f>E51</f>
        <v>12.5</v>
      </c>
      <c r="I51" s="69"/>
      <c r="J51" s="409" t="s">
        <v>483</v>
      </c>
      <c r="K51" s="69"/>
    </row>
    <row r="52" spans="1:11" s="32" customFormat="1" ht="22.5" x14ac:dyDescent="0.25">
      <c r="A52" s="96" t="s">
        <v>68</v>
      </c>
      <c r="B52" s="84" t="s">
        <v>31</v>
      </c>
      <c r="C52" s="77"/>
      <c r="D52" s="77"/>
      <c r="E52" s="100"/>
      <c r="F52" s="100"/>
      <c r="G52" s="97"/>
      <c r="H52" s="140"/>
      <c r="I52" s="69"/>
      <c r="J52" s="70"/>
      <c r="K52" s="69"/>
    </row>
    <row r="53" spans="1:11" s="32" customFormat="1" ht="33.75" x14ac:dyDescent="0.25">
      <c r="A53" s="96"/>
      <c r="B53" s="77" t="s">
        <v>255</v>
      </c>
      <c r="C53" s="77" t="s">
        <v>70</v>
      </c>
      <c r="D53" s="77" t="s">
        <v>256</v>
      </c>
      <c r="E53" s="97">
        <v>500</v>
      </c>
      <c r="F53" s="100"/>
      <c r="G53" s="97">
        <f>E53</f>
        <v>500</v>
      </c>
      <c r="I53" s="69"/>
      <c r="J53" s="70"/>
      <c r="K53" s="69"/>
    </row>
    <row r="54" spans="1:11" s="32" customFormat="1" ht="22.5" x14ac:dyDescent="0.25">
      <c r="A54" s="96" t="s">
        <v>72</v>
      </c>
      <c r="B54" s="84" t="s">
        <v>32</v>
      </c>
      <c r="C54" s="77"/>
      <c r="D54" s="77"/>
      <c r="E54" s="97"/>
      <c r="F54" s="100"/>
      <c r="G54" s="97"/>
      <c r="I54" s="69"/>
      <c r="J54" s="70"/>
      <c r="K54" s="69"/>
    </row>
    <row r="55" spans="1:11" s="32" customFormat="1" ht="22.5" x14ac:dyDescent="0.25">
      <c r="A55" s="96"/>
      <c r="B55" s="77" t="s">
        <v>263</v>
      </c>
      <c r="C55" s="77" t="s">
        <v>57</v>
      </c>
      <c r="D55" s="77" t="s">
        <v>219</v>
      </c>
      <c r="E55" s="98">
        <f>E53/E51</f>
        <v>40</v>
      </c>
      <c r="F55" s="100"/>
      <c r="G55" s="97"/>
      <c r="I55" s="69"/>
      <c r="J55" s="70"/>
      <c r="K55" s="69"/>
    </row>
    <row r="56" spans="1:11" s="32" customFormat="1" ht="29.25" customHeight="1" x14ac:dyDescent="0.25">
      <c r="A56" s="96"/>
      <c r="B56" s="77" t="s">
        <v>264</v>
      </c>
      <c r="C56" s="77" t="s">
        <v>73</v>
      </c>
      <c r="D56" s="77" t="s">
        <v>219</v>
      </c>
      <c r="E56" s="103">
        <f>E35/E51</f>
        <v>3213.0896000000002</v>
      </c>
      <c r="F56" s="102"/>
      <c r="G56" s="103">
        <f>E56</f>
        <v>3213.0896000000002</v>
      </c>
      <c r="I56" s="69"/>
      <c r="J56" s="70"/>
      <c r="K56" s="69"/>
    </row>
    <row r="57" spans="1:11" s="32" customFormat="1" ht="24.75" customHeight="1" x14ac:dyDescent="0.3">
      <c r="A57" s="96"/>
      <c r="B57" s="77" t="s">
        <v>257</v>
      </c>
      <c r="C57" s="77" t="s">
        <v>73</v>
      </c>
      <c r="D57" s="77" t="s">
        <v>219</v>
      </c>
      <c r="E57" s="103">
        <f>E35/E53</f>
        <v>80.327240000000003</v>
      </c>
      <c r="F57" s="145"/>
      <c r="G57" s="103">
        <f>E57</f>
        <v>80.327240000000003</v>
      </c>
      <c r="I57" s="659"/>
      <c r="J57" s="659"/>
      <c r="K57" s="659"/>
    </row>
    <row r="58" spans="1:11" s="32" customFormat="1" ht="15.75" customHeight="1" x14ac:dyDescent="0.25">
      <c r="A58" s="96" t="s">
        <v>77</v>
      </c>
      <c r="B58" s="84" t="s">
        <v>33</v>
      </c>
      <c r="C58" s="77"/>
      <c r="D58" s="77"/>
      <c r="E58" s="97"/>
      <c r="F58" s="100"/>
      <c r="G58" s="97"/>
      <c r="I58" s="69"/>
      <c r="J58" s="70"/>
      <c r="K58" s="69"/>
    </row>
    <row r="59" spans="1:11" s="32" customFormat="1" ht="22.5" x14ac:dyDescent="0.25">
      <c r="A59" s="96"/>
      <c r="B59" s="77" t="s">
        <v>258</v>
      </c>
      <c r="C59" s="77" t="s">
        <v>90</v>
      </c>
      <c r="D59" s="77" t="s">
        <v>219</v>
      </c>
      <c r="E59" s="97">
        <v>100</v>
      </c>
      <c r="F59" s="100"/>
      <c r="G59" s="97">
        <f>E59</f>
        <v>100</v>
      </c>
      <c r="I59" s="69"/>
      <c r="J59" s="70"/>
      <c r="K59" s="69"/>
    </row>
    <row r="60" spans="1:11" ht="15.75" x14ac:dyDescent="0.25">
      <c r="A60" s="17"/>
    </row>
    <row r="61" spans="1:11" ht="31.5" customHeight="1" x14ac:dyDescent="0.25">
      <c r="A61" s="558" t="s">
        <v>487</v>
      </c>
      <c r="B61" s="558"/>
      <c r="C61" s="558"/>
      <c r="D61" s="45"/>
      <c r="E61" s="23"/>
      <c r="F61" s="559" t="s">
        <v>488</v>
      </c>
      <c r="G61" s="559"/>
    </row>
    <row r="62" spans="1:11" s="28" customFormat="1" ht="8.25" x14ac:dyDescent="0.15">
      <c r="A62" s="46"/>
      <c r="B62" s="47"/>
      <c r="D62" s="48" t="s">
        <v>34</v>
      </c>
      <c r="F62" s="560" t="s">
        <v>35</v>
      </c>
      <c r="G62" s="560"/>
    </row>
    <row r="63" spans="1:11" ht="15.75" x14ac:dyDescent="0.25">
      <c r="A63" s="557" t="s">
        <v>36</v>
      </c>
      <c r="B63" s="557"/>
      <c r="C63" s="21"/>
      <c r="D63" s="21"/>
    </row>
    <row r="64" spans="1:11" ht="15.75" x14ac:dyDescent="0.25">
      <c r="A64" s="20"/>
      <c r="B64" s="20"/>
      <c r="C64" s="21"/>
      <c r="D64" s="21"/>
    </row>
    <row r="65" spans="1:7" ht="50.25" customHeight="1" x14ac:dyDescent="0.25">
      <c r="A65" s="558" t="s">
        <v>414</v>
      </c>
      <c r="B65" s="558"/>
      <c r="C65" s="558"/>
      <c r="D65" s="22"/>
      <c r="E65" s="23"/>
      <c r="F65" s="559" t="s">
        <v>54</v>
      </c>
      <c r="G65" s="559"/>
    </row>
    <row r="66" spans="1:7" s="28" customFormat="1" ht="8.25" x14ac:dyDescent="0.15">
      <c r="A66" s="49"/>
      <c r="B66" s="47"/>
      <c r="C66" s="47"/>
      <c r="D66" s="48" t="s">
        <v>34</v>
      </c>
      <c r="F66" s="560" t="s">
        <v>35</v>
      </c>
      <c r="G66" s="560"/>
    </row>
    <row r="67" spans="1:7" x14ac:dyDescent="0.25">
      <c r="A67" s="548" t="s">
        <v>37</v>
      </c>
      <c r="B67" s="548"/>
    </row>
    <row r="68" spans="1:7" x14ac:dyDescent="0.25">
      <c r="A68" s="549">
        <v>45513</v>
      </c>
      <c r="B68" s="549"/>
    </row>
    <row r="69" spans="1:7" x14ac:dyDescent="0.25">
      <c r="A69" s="544" t="s">
        <v>38</v>
      </c>
      <c r="B69" s="544"/>
    </row>
  </sheetData>
  <mergeCells count="60">
    <mergeCell ref="A68:B68"/>
    <mergeCell ref="A69:B69"/>
    <mergeCell ref="F62:G62"/>
    <mergeCell ref="A63:B63"/>
    <mergeCell ref="A65:C65"/>
    <mergeCell ref="F65:G65"/>
    <mergeCell ref="F66:G66"/>
    <mergeCell ref="A67:B67"/>
    <mergeCell ref="A44:D44"/>
    <mergeCell ref="A45:G45"/>
    <mergeCell ref="B48:G48"/>
    <mergeCell ref="I57:K57"/>
    <mergeCell ref="A61:C61"/>
    <mergeCell ref="F61:G61"/>
    <mergeCell ref="B43:D43"/>
    <mergeCell ref="B28:G28"/>
    <mergeCell ref="B29:G29"/>
    <mergeCell ref="A31:G31"/>
    <mergeCell ref="B33:D33"/>
    <mergeCell ref="B34:D34"/>
    <mergeCell ref="B35:D35"/>
    <mergeCell ref="B36:D36"/>
    <mergeCell ref="A37:D37"/>
    <mergeCell ref="A39:G39"/>
    <mergeCell ref="B41:D41"/>
    <mergeCell ref="B42:D42"/>
    <mergeCell ref="A26:G26"/>
    <mergeCell ref="E17:F17"/>
    <mergeCell ref="K17:L17"/>
    <mergeCell ref="M17:O17"/>
    <mergeCell ref="A18:G18"/>
    <mergeCell ref="A19:C19"/>
    <mergeCell ref="D19:G19"/>
    <mergeCell ref="A20:G20"/>
    <mergeCell ref="B21:G21"/>
    <mergeCell ref="B22:G22"/>
    <mergeCell ref="A24:C24"/>
    <mergeCell ref="D24:G24"/>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9:G9"/>
    <mergeCell ref="F1:G2"/>
    <mergeCell ref="E4:G4"/>
    <mergeCell ref="E5:G5"/>
    <mergeCell ref="E6:G6"/>
    <mergeCell ref="E7:G7"/>
  </mergeCells>
  <pageMargins left="0.39370078740157483" right="0.39370078740157483" top="0.39370078740157483" bottom="0.39370078740157483" header="0" footer="0"/>
  <pageSetup paperSize="9" scale="97" orientation="landscape" horizontalDpi="300" verticalDpi="300" r:id="rId1"/>
  <rowBreaks count="2" manualBreakCount="2">
    <brk id="19" max="6" man="1"/>
    <brk id="44" max="6"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9"/>
  <sheetViews>
    <sheetView view="pageBreakPreview" zoomScale="90" zoomScaleSheetLayoutView="9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637</v>
      </c>
      <c r="F7" s="580"/>
      <c r="G7" s="580"/>
    </row>
    <row r="9" spans="1:16" ht="15.75" x14ac:dyDescent="0.25">
      <c r="A9" s="661" t="s">
        <v>4</v>
      </c>
      <c r="B9" s="661"/>
      <c r="C9" s="661"/>
      <c r="D9" s="661"/>
      <c r="E9" s="661"/>
      <c r="F9" s="661"/>
      <c r="G9" s="661"/>
    </row>
    <row r="10" spans="1:16" ht="15.75" x14ac:dyDescent="0.25">
      <c r="A10" s="661" t="s">
        <v>453</v>
      </c>
      <c r="B10" s="661"/>
      <c r="C10" s="661"/>
      <c r="D10" s="661"/>
      <c r="E10" s="661"/>
      <c r="F10" s="661"/>
      <c r="G10" s="661"/>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95.25" customHeight="1" x14ac:dyDescent="0.25">
      <c r="A16" s="11" t="s">
        <v>11</v>
      </c>
      <c r="B16" s="38" t="s">
        <v>307</v>
      </c>
      <c r="C16" s="38" t="s">
        <v>308</v>
      </c>
      <c r="D16" s="38" t="s">
        <v>94</v>
      </c>
      <c r="E16" s="698" t="s">
        <v>484</v>
      </c>
      <c r="F16" s="698"/>
      <c r="G16" s="322" t="s">
        <v>408</v>
      </c>
      <c r="H16" s="13"/>
      <c r="I16" s="10"/>
      <c r="J16" s="13"/>
      <c r="K16" s="570"/>
      <c r="L16" s="570"/>
      <c r="M16" s="570"/>
      <c r="N16" s="570"/>
      <c r="O16" s="570"/>
      <c r="P16" s="13"/>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478</v>
      </c>
      <c r="B18" s="550"/>
      <c r="C18" s="550"/>
      <c r="D18" s="550"/>
      <c r="E18" s="550"/>
      <c r="F18" s="550"/>
      <c r="G18" s="550"/>
    </row>
    <row r="19" spans="1:16" ht="116.25" customHeight="1" x14ac:dyDescent="0.25">
      <c r="A19" s="567" t="s">
        <v>45</v>
      </c>
      <c r="B19" s="567"/>
      <c r="C19" s="567"/>
      <c r="D19" s="699" t="s">
        <v>686</v>
      </c>
      <c r="E19" s="699"/>
      <c r="F19" s="699"/>
      <c r="G19" s="699"/>
    </row>
    <row r="20" spans="1:16" ht="15.75" customHeight="1" x14ac:dyDescent="0.25">
      <c r="A20" s="550" t="s">
        <v>46</v>
      </c>
      <c r="B20" s="550"/>
      <c r="C20" s="550"/>
      <c r="D20" s="550"/>
      <c r="E20" s="550"/>
      <c r="F20" s="550"/>
      <c r="G20" s="550"/>
    </row>
    <row r="21" spans="1:16" x14ac:dyDescent="0.25">
      <c r="A21" s="41" t="s">
        <v>17</v>
      </c>
      <c r="B21" s="543" t="s">
        <v>18</v>
      </c>
      <c r="C21" s="543"/>
      <c r="D21" s="543"/>
      <c r="E21" s="543"/>
      <c r="F21" s="543"/>
      <c r="G21" s="543"/>
    </row>
    <row r="22" spans="1:16" x14ac:dyDescent="0.25">
      <c r="A22" s="41">
        <v>1</v>
      </c>
      <c r="B22" s="543" t="s">
        <v>95</v>
      </c>
      <c r="C22" s="543"/>
      <c r="D22" s="543"/>
      <c r="E22" s="543"/>
      <c r="F22" s="543"/>
      <c r="G22" s="543"/>
    </row>
    <row r="23" spans="1:16" x14ac:dyDescent="0.25">
      <c r="A23" s="41">
        <v>2</v>
      </c>
      <c r="B23" s="543" t="s">
        <v>96</v>
      </c>
      <c r="C23" s="543"/>
      <c r="D23" s="543"/>
      <c r="E23" s="543"/>
      <c r="F23" s="543"/>
      <c r="G23" s="543"/>
    </row>
    <row r="24" spans="1:16" ht="25.5" customHeight="1" x14ac:dyDescent="0.25">
      <c r="A24" s="41">
        <v>3</v>
      </c>
      <c r="B24" s="543" t="s">
        <v>97</v>
      </c>
      <c r="C24" s="543"/>
      <c r="D24" s="543"/>
      <c r="E24" s="543"/>
      <c r="F24" s="543"/>
      <c r="G24" s="543"/>
    </row>
    <row r="25" spans="1:16" x14ac:dyDescent="0.25">
      <c r="A25" s="41">
        <v>4</v>
      </c>
      <c r="B25" s="543" t="s">
        <v>98</v>
      </c>
      <c r="C25" s="543"/>
      <c r="D25" s="543"/>
      <c r="E25" s="543"/>
      <c r="F25" s="543"/>
      <c r="G25" s="543"/>
    </row>
    <row r="26" spans="1:16" x14ac:dyDescent="0.25">
      <c r="A26" s="71"/>
      <c r="B26" s="71"/>
      <c r="C26" s="71"/>
      <c r="D26" s="72"/>
      <c r="E26" s="72"/>
      <c r="F26" s="72"/>
      <c r="G26" s="72"/>
    </row>
    <row r="27" spans="1:16" ht="50.25" customHeight="1" x14ac:dyDescent="0.25">
      <c r="A27" s="562" t="s">
        <v>50</v>
      </c>
      <c r="B27" s="562"/>
      <c r="C27" s="562"/>
      <c r="D27" s="626" t="s">
        <v>555</v>
      </c>
      <c r="E27" s="626"/>
      <c r="F27" s="626"/>
      <c r="G27" s="626"/>
    </row>
    <row r="28" spans="1:16" ht="15.75" x14ac:dyDescent="0.25">
      <c r="A28" s="73"/>
      <c r="B28" s="73"/>
      <c r="C28" s="73"/>
      <c r="D28" s="15"/>
      <c r="E28" s="15"/>
      <c r="F28" s="15"/>
      <c r="G28" s="15"/>
    </row>
    <row r="29" spans="1:16" ht="15.75" customHeight="1" x14ac:dyDescent="0.25">
      <c r="A29" s="550" t="s">
        <v>49</v>
      </c>
      <c r="B29" s="550"/>
      <c r="C29" s="550"/>
      <c r="D29" s="550"/>
      <c r="E29" s="550"/>
      <c r="F29" s="550"/>
      <c r="G29" s="550"/>
    </row>
    <row r="30" spans="1:16" ht="15.75" customHeight="1" x14ac:dyDescent="0.25">
      <c r="A30" s="39"/>
      <c r="B30" s="39"/>
      <c r="C30" s="39"/>
      <c r="D30" s="39"/>
      <c r="E30" s="39"/>
      <c r="F30" s="39"/>
      <c r="G30" s="39"/>
    </row>
    <row r="31" spans="1:16" ht="15.75" x14ac:dyDescent="0.25">
      <c r="A31" s="19" t="s">
        <v>17</v>
      </c>
      <c r="B31" s="551" t="s">
        <v>19</v>
      </c>
      <c r="C31" s="551"/>
      <c r="D31" s="551"/>
      <c r="E31" s="551"/>
      <c r="F31" s="551"/>
      <c r="G31" s="551"/>
    </row>
    <row r="32" spans="1:16" ht="15.75" x14ac:dyDescent="0.25">
      <c r="A32" s="19">
        <v>1</v>
      </c>
      <c r="B32" s="551" t="s">
        <v>309</v>
      </c>
      <c r="C32" s="551"/>
      <c r="D32" s="551"/>
      <c r="E32" s="551"/>
      <c r="F32" s="551"/>
      <c r="G32" s="551"/>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ht="15.75" x14ac:dyDescent="0.25">
      <c r="A36" s="19" t="s">
        <v>17</v>
      </c>
      <c r="B36" s="551" t="s">
        <v>20</v>
      </c>
      <c r="C36" s="551"/>
      <c r="D36" s="551"/>
      <c r="E36" s="19" t="s">
        <v>22</v>
      </c>
      <c r="F36" s="19" t="s">
        <v>23</v>
      </c>
      <c r="G36" s="19" t="s">
        <v>24</v>
      </c>
    </row>
    <row r="37" spans="1:7" s="28" customFormat="1" ht="8.25" x14ac:dyDescent="0.15">
      <c r="A37" s="399">
        <v>1</v>
      </c>
      <c r="B37" s="555">
        <v>2</v>
      </c>
      <c r="C37" s="555"/>
      <c r="D37" s="555"/>
      <c r="E37" s="399">
        <v>3</v>
      </c>
      <c r="F37" s="399">
        <v>4</v>
      </c>
      <c r="G37" s="399">
        <v>5</v>
      </c>
    </row>
    <row r="38" spans="1:7" s="50" customFormat="1" ht="30.75" customHeight="1" x14ac:dyDescent="0.2">
      <c r="A38" s="41">
        <v>1</v>
      </c>
      <c r="B38" s="543" t="s">
        <v>100</v>
      </c>
      <c r="C38" s="543"/>
      <c r="D38" s="543"/>
      <c r="E38" s="51">
        <v>2597651.13</v>
      </c>
      <c r="F38" s="51">
        <v>0</v>
      </c>
      <c r="G38" s="51">
        <f>E38+F38</f>
        <v>2597651.13</v>
      </c>
    </row>
    <row r="39" spans="1:7" ht="15.75" customHeight="1" x14ac:dyDescent="0.25">
      <c r="A39" s="551" t="s">
        <v>24</v>
      </c>
      <c r="B39" s="551"/>
      <c r="C39" s="551"/>
      <c r="D39" s="551"/>
      <c r="E39" s="74">
        <f>SUM(E38:E38)</f>
        <v>2597651.13</v>
      </c>
      <c r="F39" s="74">
        <f>SUM(F38:F38)</f>
        <v>0</v>
      </c>
      <c r="G39" s="74">
        <f>SUM(G38:G38)</f>
        <v>2597651.13</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ht="15.75" x14ac:dyDescent="0.25">
      <c r="A43" s="19" t="s">
        <v>17</v>
      </c>
      <c r="B43" s="581" t="s">
        <v>26</v>
      </c>
      <c r="C43" s="582"/>
      <c r="D43" s="583"/>
      <c r="E43" s="19" t="s">
        <v>22</v>
      </c>
      <c r="F43" s="19" t="s">
        <v>23</v>
      </c>
      <c r="G43" s="19" t="s">
        <v>24</v>
      </c>
    </row>
    <row r="44" spans="1:7" s="50" customFormat="1" ht="12.75" x14ac:dyDescent="0.2">
      <c r="A44" s="41">
        <v>1</v>
      </c>
      <c r="B44" s="537">
        <v>2</v>
      </c>
      <c r="C44" s="538"/>
      <c r="D44" s="539"/>
      <c r="E44" s="41">
        <v>3</v>
      </c>
      <c r="F44" s="41">
        <v>4</v>
      </c>
      <c r="G44" s="41">
        <v>5</v>
      </c>
    </row>
    <row r="45" spans="1:7" x14ac:dyDescent="0.25">
      <c r="A45" s="41">
        <v>1</v>
      </c>
      <c r="B45" s="537"/>
      <c r="C45" s="538"/>
      <c r="D45" s="539"/>
      <c r="E45" s="51"/>
      <c r="F45" s="51"/>
      <c r="G45" s="51"/>
    </row>
    <row r="46" spans="1:7" ht="15.75" customHeight="1" x14ac:dyDescent="0.25">
      <c r="A46" s="581" t="s">
        <v>24</v>
      </c>
      <c r="B46" s="582"/>
      <c r="C46" s="582"/>
      <c r="D46" s="583"/>
      <c r="E46" s="51">
        <f>SUM(E45:E45)</f>
        <v>0</v>
      </c>
      <c r="F46" s="51">
        <f>SUM(F45:F45)</f>
        <v>0</v>
      </c>
      <c r="G46" s="51">
        <f>SUM(G45:G45)</f>
        <v>0</v>
      </c>
    </row>
    <row r="47" spans="1:7" ht="15.75" customHeight="1" x14ac:dyDescent="0.25">
      <c r="A47" s="550" t="s">
        <v>279</v>
      </c>
      <c r="B47" s="550"/>
      <c r="C47" s="550"/>
      <c r="D47" s="550"/>
      <c r="E47" s="550"/>
      <c r="F47" s="550"/>
      <c r="G47" s="550"/>
    </row>
    <row r="48" spans="1:7" ht="15.75" x14ac:dyDescent="0.25">
      <c r="A48" s="17"/>
    </row>
    <row r="49" spans="1:11" ht="15.75" x14ac:dyDescent="0.25">
      <c r="A49" s="19" t="s">
        <v>17</v>
      </c>
      <c r="B49" s="19" t="s">
        <v>27</v>
      </c>
      <c r="C49" s="19" t="s">
        <v>28</v>
      </c>
      <c r="D49" s="19" t="s">
        <v>29</v>
      </c>
      <c r="E49" s="19" t="s">
        <v>22</v>
      </c>
      <c r="F49" s="19" t="s">
        <v>23</v>
      </c>
      <c r="G49" s="19" t="s">
        <v>24</v>
      </c>
    </row>
    <row r="50" spans="1:11" s="28" customFormat="1" ht="8.25" x14ac:dyDescent="0.15">
      <c r="A50" s="399">
        <v>1</v>
      </c>
      <c r="B50" s="399">
        <v>2</v>
      </c>
      <c r="C50" s="399">
        <v>3</v>
      </c>
      <c r="D50" s="399">
        <v>4</v>
      </c>
      <c r="E50" s="399">
        <v>5</v>
      </c>
      <c r="F50" s="399">
        <v>6</v>
      </c>
      <c r="G50" s="399">
        <v>7</v>
      </c>
    </row>
    <row r="51" spans="1:11" s="32" customFormat="1" ht="34.5" customHeight="1" x14ac:dyDescent="0.25">
      <c r="A51" s="52">
        <v>1</v>
      </c>
      <c r="B51" s="592" t="s">
        <v>619</v>
      </c>
      <c r="C51" s="593"/>
      <c r="D51" s="593"/>
      <c r="E51" s="593"/>
      <c r="F51" s="593"/>
      <c r="G51" s="594"/>
      <c r="I51" s="69"/>
      <c r="J51" s="70"/>
      <c r="K51" s="69"/>
    </row>
    <row r="52" spans="1:11" s="433" customFormat="1" ht="15.75" customHeight="1" x14ac:dyDescent="0.25">
      <c r="A52" s="75" t="s">
        <v>55</v>
      </c>
      <c r="B52" s="76" t="s">
        <v>30</v>
      </c>
      <c r="C52" s="52"/>
      <c r="D52" s="52"/>
      <c r="E52" s="52"/>
      <c r="F52" s="52"/>
      <c r="G52" s="434"/>
      <c r="I52" s="69"/>
      <c r="J52" s="70"/>
      <c r="K52" s="69"/>
    </row>
    <row r="53" spans="1:11" s="433" customFormat="1" ht="38.25" x14ac:dyDescent="0.25">
      <c r="A53" s="52"/>
      <c r="B53" s="52" t="s">
        <v>509</v>
      </c>
      <c r="C53" s="52" t="s">
        <v>57</v>
      </c>
      <c r="D53" s="77" t="s">
        <v>606</v>
      </c>
      <c r="E53" s="90">
        <f>SUM(E54:E60)</f>
        <v>56</v>
      </c>
      <c r="F53" s="90"/>
      <c r="G53" s="91">
        <f t="shared" ref="G53:G68" si="0">E53</f>
        <v>56</v>
      </c>
      <c r="I53" s="69"/>
      <c r="J53" s="70"/>
      <c r="K53" s="69"/>
    </row>
    <row r="54" spans="1:11" s="433" customFormat="1" ht="33.75" x14ac:dyDescent="0.25">
      <c r="A54" s="52"/>
      <c r="B54" s="450" t="s">
        <v>596</v>
      </c>
      <c r="C54" s="52" t="s">
        <v>57</v>
      </c>
      <c r="D54" s="77" t="s">
        <v>597</v>
      </c>
      <c r="E54" s="90">
        <v>6</v>
      </c>
      <c r="F54" s="90"/>
      <c r="G54" s="91">
        <f t="shared" si="0"/>
        <v>6</v>
      </c>
      <c r="I54" s="69"/>
      <c r="J54" s="70"/>
      <c r="K54" s="69"/>
    </row>
    <row r="55" spans="1:11" s="433" customFormat="1" ht="33.75" x14ac:dyDescent="0.25">
      <c r="A55" s="52"/>
      <c r="B55" s="450" t="s">
        <v>598</v>
      </c>
      <c r="C55" s="52" t="s">
        <v>57</v>
      </c>
      <c r="D55" s="77" t="s">
        <v>138</v>
      </c>
      <c r="E55" s="90">
        <v>2</v>
      </c>
      <c r="F55" s="90"/>
      <c r="G55" s="91">
        <f t="shared" si="0"/>
        <v>2</v>
      </c>
      <c r="I55" s="69"/>
      <c r="J55" s="70"/>
      <c r="K55" s="69"/>
    </row>
    <row r="56" spans="1:11" s="433" customFormat="1" ht="38.25" x14ac:dyDescent="0.25">
      <c r="A56" s="52"/>
      <c r="B56" s="450" t="s">
        <v>599</v>
      </c>
      <c r="C56" s="52" t="s">
        <v>57</v>
      </c>
      <c r="D56" s="77" t="s">
        <v>138</v>
      </c>
      <c r="E56" s="90">
        <v>1</v>
      </c>
      <c r="F56" s="90"/>
      <c r="G56" s="91">
        <f t="shared" si="0"/>
        <v>1</v>
      </c>
      <c r="I56" s="69"/>
      <c r="J56" s="70"/>
      <c r="K56" s="69"/>
    </row>
    <row r="57" spans="1:11" s="433" customFormat="1" ht="33.75" x14ac:dyDescent="0.25">
      <c r="A57" s="52"/>
      <c r="B57" s="450" t="s">
        <v>600</v>
      </c>
      <c r="C57" s="52" t="s">
        <v>57</v>
      </c>
      <c r="D57" s="77" t="s">
        <v>138</v>
      </c>
      <c r="E57" s="90">
        <v>9</v>
      </c>
      <c r="F57" s="90"/>
      <c r="G57" s="91">
        <f t="shared" si="0"/>
        <v>9</v>
      </c>
      <c r="I57" s="69"/>
      <c r="J57" s="70"/>
      <c r="K57" s="69"/>
    </row>
    <row r="58" spans="1:11" s="440" customFormat="1" ht="51" x14ac:dyDescent="0.25">
      <c r="A58" s="52"/>
      <c r="B58" s="450" t="s">
        <v>601</v>
      </c>
      <c r="C58" s="52" t="s">
        <v>57</v>
      </c>
      <c r="D58" s="77" t="s">
        <v>138</v>
      </c>
      <c r="E58" s="90">
        <v>7</v>
      </c>
      <c r="F58" s="90"/>
      <c r="G58" s="91">
        <f t="shared" si="0"/>
        <v>7</v>
      </c>
      <c r="I58" s="69"/>
      <c r="J58" s="70"/>
      <c r="K58" s="69"/>
    </row>
    <row r="59" spans="1:11" s="440" customFormat="1" ht="33.75" x14ac:dyDescent="0.25">
      <c r="A59" s="52"/>
      <c r="B59" s="450" t="s">
        <v>602</v>
      </c>
      <c r="C59" s="52" t="s">
        <v>57</v>
      </c>
      <c r="D59" s="77" t="s">
        <v>138</v>
      </c>
      <c r="E59" s="90">
        <v>29</v>
      </c>
      <c r="F59" s="90"/>
      <c r="G59" s="91">
        <f t="shared" si="0"/>
        <v>29</v>
      </c>
      <c r="I59" s="69"/>
      <c r="J59" s="70"/>
      <c r="K59" s="69"/>
    </row>
    <row r="60" spans="1:11" s="440" customFormat="1" ht="33.75" x14ac:dyDescent="0.25">
      <c r="A60" s="52"/>
      <c r="B60" s="450" t="s">
        <v>603</v>
      </c>
      <c r="C60" s="52" t="s">
        <v>57</v>
      </c>
      <c r="D60" s="77" t="s">
        <v>138</v>
      </c>
      <c r="E60" s="90">
        <v>2</v>
      </c>
      <c r="F60" s="90"/>
      <c r="G60" s="91">
        <f t="shared" si="0"/>
        <v>2</v>
      </c>
      <c r="I60" s="69"/>
      <c r="J60" s="70"/>
      <c r="K60" s="69"/>
    </row>
    <row r="61" spans="1:11" s="433" customFormat="1" ht="38.25" x14ac:dyDescent="0.25">
      <c r="A61" s="52"/>
      <c r="B61" s="52" t="s">
        <v>153</v>
      </c>
      <c r="C61" s="52" t="s">
        <v>57</v>
      </c>
      <c r="D61" s="52" t="s">
        <v>142</v>
      </c>
      <c r="E61" s="91">
        <v>5</v>
      </c>
      <c r="F61" s="90"/>
      <c r="G61" s="91">
        <f t="shared" si="0"/>
        <v>5</v>
      </c>
      <c r="I61" s="69"/>
      <c r="J61" s="70"/>
      <c r="K61" s="69"/>
    </row>
    <row r="62" spans="1:11" s="433" customFormat="1" ht="38.25" x14ac:dyDescent="0.25">
      <c r="A62" s="52"/>
      <c r="B62" s="52" t="s">
        <v>510</v>
      </c>
      <c r="C62" s="52" t="s">
        <v>57</v>
      </c>
      <c r="D62" s="77" t="s">
        <v>607</v>
      </c>
      <c r="E62" s="91">
        <f>SUM(E63:E65)</f>
        <v>1161</v>
      </c>
      <c r="F62" s="91"/>
      <c r="G62" s="91">
        <f t="shared" si="0"/>
        <v>1161</v>
      </c>
      <c r="I62" s="69"/>
      <c r="J62" s="70"/>
      <c r="K62" s="69"/>
    </row>
    <row r="63" spans="1:11" s="433" customFormat="1" ht="22.5" x14ac:dyDescent="0.25">
      <c r="A63" s="52"/>
      <c r="B63" s="450" t="s">
        <v>593</v>
      </c>
      <c r="C63" s="52" t="s">
        <v>57</v>
      </c>
      <c r="D63" s="77" t="s">
        <v>142</v>
      </c>
      <c r="E63" s="91">
        <v>456</v>
      </c>
      <c r="F63" s="91"/>
      <c r="G63" s="91">
        <f t="shared" si="0"/>
        <v>456</v>
      </c>
      <c r="I63" s="69"/>
      <c r="J63" s="70"/>
      <c r="K63" s="69"/>
    </row>
    <row r="64" spans="1:11" s="433" customFormat="1" ht="22.5" x14ac:dyDescent="0.25">
      <c r="A64" s="52"/>
      <c r="B64" s="450" t="s">
        <v>594</v>
      </c>
      <c r="C64" s="52" t="s">
        <v>57</v>
      </c>
      <c r="D64" s="77" t="s">
        <v>142</v>
      </c>
      <c r="E64" s="91">
        <v>574</v>
      </c>
      <c r="F64" s="91"/>
      <c r="G64" s="91">
        <f t="shared" si="0"/>
        <v>574</v>
      </c>
      <c r="I64" s="69"/>
      <c r="J64" s="70"/>
      <c r="K64" s="69"/>
    </row>
    <row r="65" spans="1:13" s="433" customFormat="1" ht="22.5" x14ac:dyDescent="0.25">
      <c r="A65" s="52"/>
      <c r="B65" s="450" t="s">
        <v>595</v>
      </c>
      <c r="C65" s="52" t="s">
        <v>57</v>
      </c>
      <c r="D65" s="77" t="s">
        <v>142</v>
      </c>
      <c r="E65" s="91">
        <v>131</v>
      </c>
      <c r="F65" s="91"/>
      <c r="G65" s="91">
        <f t="shared" si="0"/>
        <v>131</v>
      </c>
      <c r="I65" s="69"/>
      <c r="J65" s="70"/>
      <c r="K65" s="69"/>
    </row>
    <row r="66" spans="1:13" s="433" customFormat="1" ht="39.75" customHeight="1" x14ac:dyDescent="0.25">
      <c r="A66" s="52"/>
      <c r="B66" s="52" t="s">
        <v>310</v>
      </c>
      <c r="C66" s="52" t="s">
        <v>57</v>
      </c>
      <c r="D66" s="52" t="s">
        <v>154</v>
      </c>
      <c r="E66" s="91">
        <v>49</v>
      </c>
      <c r="F66" s="91"/>
      <c r="G66" s="91">
        <f>E66</f>
        <v>49</v>
      </c>
      <c r="I66" s="69"/>
      <c r="J66" s="70"/>
      <c r="K66" s="69"/>
    </row>
    <row r="67" spans="1:13" s="433" customFormat="1" ht="76.5" x14ac:dyDescent="0.25">
      <c r="A67" s="52"/>
      <c r="B67" s="52" t="s">
        <v>107</v>
      </c>
      <c r="C67" s="52" t="s">
        <v>61</v>
      </c>
      <c r="D67" s="52" t="s">
        <v>64</v>
      </c>
      <c r="E67" s="92">
        <v>2369.58</v>
      </c>
      <c r="F67" s="88"/>
      <c r="G67" s="92">
        <f t="shared" si="0"/>
        <v>2369.58</v>
      </c>
      <c r="H67" s="33"/>
      <c r="I67" s="78"/>
      <c r="J67" s="79"/>
      <c r="K67" s="69"/>
    </row>
    <row r="68" spans="1:13" s="433" customFormat="1" ht="102" x14ac:dyDescent="0.2">
      <c r="A68" s="52"/>
      <c r="B68" s="52" t="s">
        <v>108</v>
      </c>
      <c r="C68" s="52" t="s">
        <v>61</v>
      </c>
      <c r="D68" s="52" t="s">
        <v>64</v>
      </c>
      <c r="E68" s="92">
        <v>648.80999999999995</v>
      </c>
      <c r="F68" s="88"/>
      <c r="G68" s="92">
        <f t="shared" si="0"/>
        <v>648.80999999999995</v>
      </c>
      <c r="H68" s="80"/>
      <c r="I68" s="81"/>
      <c r="J68" s="82"/>
      <c r="K68" s="69"/>
    </row>
    <row r="69" spans="1:13" s="433" customFormat="1" ht="18.75" customHeight="1" x14ac:dyDescent="0.25">
      <c r="A69" s="52"/>
      <c r="B69" s="52" t="s">
        <v>67</v>
      </c>
      <c r="C69" s="52" t="s">
        <v>61</v>
      </c>
      <c r="D69" s="52" t="s">
        <v>64</v>
      </c>
      <c r="E69" s="92">
        <f>SUM(E67:E68)</f>
        <v>3018.39</v>
      </c>
      <c r="F69" s="88"/>
      <c r="G69" s="92">
        <f>SUM(G67:G68)</f>
        <v>3018.39</v>
      </c>
      <c r="I69" s="69"/>
      <c r="J69" s="83"/>
      <c r="K69" s="69"/>
    </row>
    <row r="70" spans="1:13" s="433" customFormat="1" ht="16.5" customHeight="1" x14ac:dyDescent="0.25">
      <c r="A70" s="75" t="s">
        <v>68</v>
      </c>
      <c r="B70" s="76" t="s">
        <v>31</v>
      </c>
      <c r="C70" s="52"/>
      <c r="D70" s="52"/>
      <c r="E70" s="88"/>
      <c r="F70" s="88"/>
      <c r="G70" s="434"/>
      <c r="I70" s="69"/>
      <c r="J70" s="70"/>
      <c r="K70" s="69"/>
    </row>
    <row r="71" spans="1:13" s="433" customFormat="1" ht="38.25" x14ac:dyDescent="0.25">
      <c r="A71" s="52"/>
      <c r="B71" s="52" t="s">
        <v>111</v>
      </c>
      <c r="C71" s="52" t="s">
        <v>70</v>
      </c>
      <c r="D71" s="52" t="s">
        <v>112</v>
      </c>
      <c r="E71" s="91">
        <v>31129</v>
      </c>
      <c r="F71" s="91"/>
      <c r="G71" s="91">
        <f>E71</f>
        <v>31129</v>
      </c>
      <c r="I71" s="69"/>
      <c r="J71" s="85"/>
      <c r="K71" s="69"/>
    </row>
    <row r="72" spans="1:13" s="433" customFormat="1" ht="51" x14ac:dyDescent="0.25">
      <c r="A72" s="52"/>
      <c r="B72" s="52" t="s">
        <v>548</v>
      </c>
      <c r="C72" s="52" t="s">
        <v>70</v>
      </c>
      <c r="D72" s="52" t="s">
        <v>74</v>
      </c>
      <c r="E72" s="91">
        <f>E71/E62</f>
        <v>26.812230835486648</v>
      </c>
      <c r="F72" s="91"/>
      <c r="G72" s="91">
        <f>E72</f>
        <v>26.812230835486648</v>
      </c>
      <c r="I72" s="69"/>
      <c r="J72" s="85"/>
      <c r="K72" s="69"/>
    </row>
    <row r="73" spans="1:13" s="433" customFormat="1" ht="51" x14ac:dyDescent="0.25">
      <c r="A73" s="52"/>
      <c r="B73" s="52" t="s">
        <v>543</v>
      </c>
      <c r="C73" s="52" t="s">
        <v>70</v>
      </c>
      <c r="D73" s="52" t="s">
        <v>112</v>
      </c>
      <c r="E73" s="91">
        <v>274</v>
      </c>
      <c r="F73" s="91"/>
      <c r="G73" s="91">
        <f>E73</f>
        <v>274</v>
      </c>
      <c r="I73" s="69"/>
      <c r="J73" s="70"/>
      <c r="K73" s="69"/>
    </row>
    <row r="74" spans="1:13" s="433" customFormat="1" ht="20.25" customHeight="1" x14ac:dyDescent="0.3">
      <c r="A74" s="75" t="s">
        <v>72</v>
      </c>
      <c r="B74" s="76" t="s">
        <v>32</v>
      </c>
      <c r="C74" s="52"/>
      <c r="D74" s="52"/>
      <c r="E74" s="88"/>
      <c r="F74" s="88"/>
      <c r="G74" s="91"/>
      <c r="H74" s="106"/>
      <c r="I74" s="107"/>
      <c r="J74" s="108"/>
      <c r="K74" s="107"/>
      <c r="L74" s="106"/>
      <c r="M74" s="106"/>
    </row>
    <row r="75" spans="1:13" s="116" customFormat="1" ht="44.25" customHeight="1" x14ac:dyDescent="0.25">
      <c r="A75" s="52"/>
      <c r="B75" s="52" t="s">
        <v>512</v>
      </c>
      <c r="C75" s="52" t="s">
        <v>73</v>
      </c>
      <c r="D75" s="52" t="s">
        <v>74</v>
      </c>
      <c r="E75" s="92">
        <f>(E38-E76*E73)/E71</f>
        <v>82.940812425712352</v>
      </c>
      <c r="F75" s="88"/>
      <c r="G75" s="92">
        <f>E75+F75</f>
        <v>82.940812425712352</v>
      </c>
      <c r="H75" s="114"/>
      <c r="I75" s="621"/>
      <c r="J75" s="621"/>
      <c r="K75" s="621"/>
      <c r="L75" s="115"/>
      <c r="M75" s="115"/>
    </row>
    <row r="76" spans="1:13" s="433" customFormat="1" ht="48.75" customHeight="1" x14ac:dyDescent="0.2">
      <c r="A76" s="52"/>
      <c r="B76" s="52" t="s">
        <v>544</v>
      </c>
      <c r="C76" s="52" t="s">
        <v>73</v>
      </c>
      <c r="D76" s="52" t="s">
        <v>74</v>
      </c>
      <c r="E76" s="92">
        <f>15786.58/E73</f>
        <v>57.615255474452553</v>
      </c>
      <c r="F76" s="88"/>
      <c r="G76" s="92">
        <f>E76+F76</f>
        <v>57.615255474452553</v>
      </c>
      <c r="H76" s="117"/>
      <c r="I76" s="117">
        <f>E38-E76*E73-E75*E71</f>
        <v>0</v>
      </c>
      <c r="J76" s="117"/>
      <c r="K76" s="117"/>
      <c r="L76" s="117"/>
      <c r="M76" s="117"/>
    </row>
    <row r="77" spans="1:13" s="116" customFormat="1" ht="39.75" customHeight="1" x14ac:dyDescent="0.25">
      <c r="A77" s="52"/>
      <c r="B77" s="52" t="s">
        <v>115</v>
      </c>
      <c r="C77" s="52" t="s">
        <v>116</v>
      </c>
      <c r="D77" s="52" t="s">
        <v>117</v>
      </c>
      <c r="E77" s="92">
        <f>'1031'!E77</f>
        <v>4014.28125</v>
      </c>
      <c r="F77" s="92"/>
      <c r="G77" s="92">
        <f>E77</f>
        <v>4014.28125</v>
      </c>
      <c r="H77" s="114"/>
      <c r="I77" s="622"/>
      <c r="J77" s="622"/>
      <c r="K77" s="622"/>
      <c r="L77" s="115"/>
      <c r="M77" s="115"/>
    </row>
    <row r="78" spans="1:13" s="433" customFormat="1" ht="18" customHeight="1" x14ac:dyDescent="0.35">
      <c r="A78" s="75" t="s">
        <v>77</v>
      </c>
      <c r="B78" s="76" t="s">
        <v>33</v>
      </c>
      <c r="C78" s="52"/>
      <c r="D78" s="52"/>
      <c r="E78" s="138"/>
      <c r="F78" s="94"/>
      <c r="G78" s="434"/>
      <c r="H78" s="117"/>
      <c r="I78" s="117"/>
      <c r="J78" s="122"/>
      <c r="K78" s="117"/>
      <c r="L78" s="117"/>
      <c r="M78" s="117"/>
    </row>
    <row r="79" spans="1:13" s="440" customFormat="1" ht="76.5" x14ac:dyDescent="0.35">
      <c r="A79" s="52"/>
      <c r="B79" s="52" t="s">
        <v>516</v>
      </c>
      <c r="C79" s="52" t="s">
        <v>90</v>
      </c>
      <c r="D79" s="52" t="s">
        <v>74</v>
      </c>
      <c r="E79" s="447">
        <f>'1031'!E80</f>
        <v>-1.7819192414582297E-2</v>
      </c>
      <c r="F79" s="447"/>
      <c r="G79" s="447">
        <f>E79</f>
        <v>-1.7819192414582297E-2</v>
      </c>
      <c r="H79" s="117"/>
      <c r="I79" s="117"/>
      <c r="J79" s="122"/>
      <c r="K79" s="117"/>
      <c r="L79" s="117"/>
      <c r="M79" s="117"/>
    </row>
    <row r="80" spans="1:13" ht="15.75" x14ac:dyDescent="0.25">
      <c r="A80" s="17"/>
    </row>
    <row r="81" spans="1:7" ht="37.5" customHeight="1" x14ac:dyDescent="0.25">
      <c r="A81" s="558" t="s">
        <v>487</v>
      </c>
      <c r="B81" s="558"/>
      <c r="C81" s="558"/>
      <c r="D81" s="45"/>
      <c r="E81" s="23"/>
      <c r="F81" s="559" t="s">
        <v>488</v>
      </c>
      <c r="G81" s="559"/>
    </row>
    <row r="82" spans="1:7" s="28" customFormat="1" ht="8.25" x14ac:dyDescent="0.15">
      <c r="A82" s="46"/>
      <c r="B82" s="47"/>
      <c r="D82" s="48" t="s">
        <v>34</v>
      </c>
      <c r="F82" s="560" t="s">
        <v>35</v>
      </c>
      <c r="G82" s="560"/>
    </row>
    <row r="83" spans="1:7" ht="15.75" x14ac:dyDescent="0.25">
      <c r="A83" s="557" t="s">
        <v>36</v>
      </c>
      <c r="B83" s="557"/>
      <c r="C83" s="21"/>
      <c r="D83" s="21"/>
    </row>
    <row r="84" spans="1:7" ht="15.75" x14ac:dyDescent="0.25">
      <c r="A84" s="20"/>
      <c r="B84" s="20"/>
      <c r="C84" s="21"/>
      <c r="D84" s="21"/>
    </row>
    <row r="85" spans="1:7" ht="50.25" customHeight="1" x14ac:dyDescent="0.25">
      <c r="A85" s="558" t="s">
        <v>414</v>
      </c>
      <c r="B85" s="558"/>
      <c r="C85" s="558"/>
      <c r="D85" s="22"/>
      <c r="E85" s="23"/>
      <c r="F85" s="559" t="s">
        <v>54</v>
      </c>
      <c r="G85" s="559"/>
    </row>
    <row r="86" spans="1:7" s="28" customFormat="1" ht="8.25" x14ac:dyDescent="0.15">
      <c r="A86" s="49"/>
      <c r="B86" s="47"/>
      <c r="C86" s="47"/>
      <c r="D86" s="48" t="s">
        <v>34</v>
      </c>
      <c r="F86" s="560" t="s">
        <v>35</v>
      </c>
      <c r="G86" s="560"/>
    </row>
    <row r="87" spans="1:7" x14ac:dyDescent="0.25">
      <c r="A87" s="548" t="s">
        <v>37</v>
      </c>
      <c r="B87" s="548"/>
    </row>
    <row r="88" spans="1:7" x14ac:dyDescent="0.25">
      <c r="A88" s="549">
        <v>45513</v>
      </c>
      <c r="B88" s="549"/>
    </row>
    <row r="89" spans="1:7" x14ac:dyDescent="0.25">
      <c r="A89" s="544" t="s">
        <v>38</v>
      </c>
      <c r="B89" s="544"/>
    </row>
  </sheetData>
  <mergeCells count="63">
    <mergeCell ref="F86:G86"/>
    <mergeCell ref="A87:B87"/>
    <mergeCell ref="A88:B88"/>
    <mergeCell ref="A89:B89"/>
    <mergeCell ref="A81:C81"/>
    <mergeCell ref="F81:G81"/>
    <mergeCell ref="F82:G82"/>
    <mergeCell ref="A83:B83"/>
    <mergeCell ref="A85:C85"/>
    <mergeCell ref="F85:G85"/>
    <mergeCell ref="B44:D44"/>
    <mergeCell ref="B45:D45"/>
    <mergeCell ref="A46:D46"/>
    <mergeCell ref="A47:G47"/>
    <mergeCell ref="B36:D36"/>
    <mergeCell ref="B37:D37"/>
    <mergeCell ref="B38:D38"/>
    <mergeCell ref="A39:D39"/>
    <mergeCell ref="A41:G41"/>
    <mergeCell ref="B51:G51"/>
    <mergeCell ref="I75:K75"/>
    <mergeCell ref="I77:K77"/>
    <mergeCell ref="A34:G34"/>
    <mergeCell ref="A20:G20"/>
    <mergeCell ref="B21:G21"/>
    <mergeCell ref="B22:G22"/>
    <mergeCell ref="B23:G23"/>
    <mergeCell ref="B24:G24"/>
    <mergeCell ref="B25:G25"/>
    <mergeCell ref="A27:C27"/>
    <mergeCell ref="D27:G27"/>
    <mergeCell ref="A29:G29"/>
    <mergeCell ref="B31:G31"/>
    <mergeCell ref="B32:G32"/>
    <mergeCell ref="B43:D43"/>
    <mergeCell ref="E17:F17"/>
    <mergeCell ref="K17:L17"/>
    <mergeCell ref="M17:O17"/>
    <mergeCell ref="A18:G18"/>
    <mergeCell ref="A19:C19"/>
    <mergeCell ref="D19:G19"/>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9:G9"/>
    <mergeCell ref="F1:G2"/>
    <mergeCell ref="E4:G4"/>
    <mergeCell ref="E5:G5"/>
    <mergeCell ref="E6:G6"/>
    <mergeCell ref="E7:G7"/>
  </mergeCells>
  <pageMargins left="0.39370078740157483" right="0.39370078740157483" top="0.39370078740157483" bottom="0.39370078740157483" header="0" footer="0"/>
  <pageSetup paperSize="9" fitToHeight="9" orientation="landscape" horizontalDpi="300" verticalDpi="300" r:id="rId1"/>
  <rowBreaks count="2" manualBreakCount="2">
    <brk id="19" max="6" man="1"/>
    <brk id="46" max="6"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view="pageBreakPreview" zoomScale="110" zoomScaleSheetLayoutView="11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60" t="s">
        <v>451</v>
      </c>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429</v>
      </c>
      <c r="F7" s="580"/>
      <c r="G7" s="580"/>
    </row>
    <row r="9" spans="1:16" ht="15.75" x14ac:dyDescent="0.25">
      <c r="A9" s="661" t="s">
        <v>4</v>
      </c>
      <c r="B9" s="661"/>
      <c r="C9" s="661"/>
      <c r="D9" s="661"/>
      <c r="E9" s="661"/>
      <c r="F9" s="661"/>
      <c r="G9" s="661"/>
    </row>
    <row r="10" spans="1:16" ht="15.75" x14ac:dyDescent="0.25">
      <c r="A10" s="661" t="s">
        <v>413</v>
      </c>
      <c r="B10" s="661"/>
      <c r="C10" s="661"/>
      <c r="D10" s="661"/>
      <c r="E10" s="661"/>
      <c r="F10" s="661"/>
      <c r="G10" s="661"/>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350" t="s">
        <v>6</v>
      </c>
      <c r="C13" s="27"/>
      <c r="D13" s="573" t="s">
        <v>3</v>
      </c>
      <c r="E13" s="573"/>
      <c r="F13" s="27"/>
      <c r="G13" s="35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47" t="s">
        <v>10</v>
      </c>
      <c r="C15" s="24"/>
      <c r="D15" s="565" t="s">
        <v>9</v>
      </c>
      <c r="E15" s="565"/>
      <c r="F15" s="5"/>
      <c r="G15" s="25" t="s">
        <v>7</v>
      </c>
      <c r="H15" s="6"/>
      <c r="I15" s="566"/>
      <c r="J15" s="566"/>
      <c r="K15" s="566"/>
      <c r="L15" s="566"/>
      <c r="M15" s="566"/>
      <c r="N15" s="7"/>
      <c r="O15" s="575"/>
      <c r="P15" s="575"/>
    </row>
    <row r="16" spans="1:16" ht="50.25" customHeight="1" x14ac:dyDescent="0.25">
      <c r="A16" s="11" t="s">
        <v>11</v>
      </c>
      <c r="B16" s="353" t="s">
        <v>430</v>
      </c>
      <c r="C16" s="353" t="s">
        <v>431</v>
      </c>
      <c r="D16" s="353" t="s">
        <v>199</v>
      </c>
      <c r="E16" s="662" t="s">
        <v>432</v>
      </c>
      <c r="F16" s="663"/>
      <c r="G16" s="353" t="s">
        <v>408</v>
      </c>
      <c r="H16" s="349"/>
      <c r="I16" s="10"/>
      <c r="J16" s="349"/>
      <c r="K16" s="570"/>
      <c r="L16" s="570"/>
      <c r="M16" s="570"/>
      <c r="N16" s="570"/>
      <c r="O16" s="570"/>
      <c r="P16" s="349"/>
    </row>
    <row r="17" spans="1:16" s="35" customFormat="1" ht="24.75" x14ac:dyDescent="0.25">
      <c r="B17" s="350" t="s">
        <v>12</v>
      </c>
      <c r="C17" s="347" t="s">
        <v>13</v>
      </c>
      <c r="D17" s="347" t="s">
        <v>14</v>
      </c>
      <c r="E17" s="565" t="s">
        <v>15</v>
      </c>
      <c r="F17" s="565"/>
      <c r="G17" s="347" t="s">
        <v>16</v>
      </c>
      <c r="H17" s="36"/>
      <c r="I17" s="348"/>
      <c r="J17" s="348"/>
      <c r="K17" s="566"/>
      <c r="L17" s="566"/>
      <c r="M17" s="566"/>
      <c r="N17" s="566"/>
      <c r="O17" s="566"/>
      <c r="P17" s="348"/>
    </row>
    <row r="18" spans="1:16" ht="35.25" customHeight="1" x14ac:dyDescent="0.25">
      <c r="A18" s="550" t="s">
        <v>437</v>
      </c>
      <c r="B18" s="550"/>
      <c r="C18" s="550"/>
      <c r="D18" s="550"/>
      <c r="E18" s="550"/>
      <c r="F18" s="550"/>
      <c r="G18" s="550"/>
    </row>
    <row r="19" spans="1:16" ht="100.5" customHeight="1" x14ac:dyDescent="0.25">
      <c r="A19" s="567" t="s">
        <v>45</v>
      </c>
      <c r="B19" s="567"/>
      <c r="C19" s="567"/>
      <c r="D19" s="701" t="s">
        <v>685</v>
      </c>
      <c r="E19" s="702"/>
      <c r="F19" s="702"/>
      <c r="G19" s="702"/>
    </row>
    <row r="20" spans="1:16" ht="15.75" customHeight="1" x14ac:dyDescent="0.25">
      <c r="A20" s="550" t="s">
        <v>46</v>
      </c>
      <c r="B20" s="550"/>
      <c r="C20" s="550"/>
      <c r="D20" s="550"/>
      <c r="E20" s="550"/>
      <c r="F20" s="550"/>
      <c r="G20" s="550"/>
    </row>
    <row r="21" spans="1:16" x14ac:dyDescent="0.25">
      <c r="A21" s="341" t="s">
        <v>17</v>
      </c>
      <c r="B21" s="543" t="s">
        <v>18</v>
      </c>
      <c r="C21" s="543"/>
      <c r="D21" s="543"/>
      <c r="E21" s="543"/>
      <c r="F21" s="543"/>
      <c r="G21" s="543"/>
    </row>
    <row r="22" spans="1:16" x14ac:dyDescent="0.25">
      <c r="A22" s="341">
        <v>1</v>
      </c>
      <c r="B22" s="665" t="s">
        <v>95</v>
      </c>
      <c r="C22" s="665"/>
      <c r="D22" s="665"/>
      <c r="E22" s="665"/>
      <c r="F22" s="665"/>
      <c r="G22" s="665"/>
    </row>
    <row r="23" spans="1:16" x14ac:dyDescent="0.25">
      <c r="A23" s="341">
        <v>2</v>
      </c>
      <c r="B23" s="665" t="s">
        <v>327</v>
      </c>
      <c r="C23" s="665"/>
      <c r="D23" s="665"/>
      <c r="E23" s="665"/>
      <c r="F23" s="665"/>
      <c r="G23" s="665"/>
    </row>
    <row r="24" spans="1:16" x14ac:dyDescent="0.25">
      <c r="A24" s="341">
        <v>3</v>
      </c>
      <c r="B24" s="666" t="s">
        <v>328</v>
      </c>
      <c r="C24" s="667"/>
      <c r="D24" s="667"/>
      <c r="E24" s="667"/>
      <c r="F24" s="667"/>
      <c r="G24" s="668"/>
    </row>
    <row r="25" spans="1:16" x14ac:dyDescent="0.25">
      <c r="A25" s="341">
        <v>4</v>
      </c>
      <c r="B25" s="665" t="s">
        <v>202</v>
      </c>
      <c r="C25" s="665"/>
      <c r="D25" s="665"/>
      <c r="E25" s="665"/>
      <c r="F25" s="665"/>
      <c r="G25" s="665"/>
    </row>
    <row r="26" spans="1:16" x14ac:dyDescent="0.25">
      <c r="A26" s="71"/>
      <c r="B26" s="71"/>
      <c r="C26" s="71"/>
      <c r="D26" s="72"/>
      <c r="E26" s="72"/>
      <c r="F26" s="72"/>
      <c r="G26" s="72"/>
    </row>
    <row r="27" spans="1:16" ht="27" customHeight="1" x14ac:dyDescent="0.25">
      <c r="A27" s="562" t="s">
        <v>50</v>
      </c>
      <c r="B27" s="562"/>
      <c r="C27" s="562"/>
      <c r="D27" s="655" t="s">
        <v>436</v>
      </c>
      <c r="E27" s="655"/>
      <c r="F27" s="655"/>
      <c r="G27" s="655"/>
    </row>
    <row r="28" spans="1:16" ht="15.75" x14ac:dyDescent="0.25">
      <c r="A28" s="346"/>
      <c r="B28" s="346"/>
      <c r="C28" s="346"/>
      <c r="D28" s="15"/>
      <c r="E28" s="15"/>
      <c r="F28" s="15"/>
      <c r="G28" s="15"/>
    </row>
    <row r="29" spans="1:16" ht="15.75" customHeight="1" x14ac:dyDescent="0.25">
      <c r="A29" s="550" t="s">
        <v>49</v>
      </c>
      <c r="B29" s="550"/>
      <c r="C29" s="550"/>
      <c r="D29" s="550"/>
      <c r="E29" s="550"/>
      <c r="F29" s="550"/>
      <c r="G29" s="550"/>
    </row>
    <row r="30" spans="1:16" ht="15.75" customHeight="1" x14ac:dyDescent="0.25">
      <c r="A30" s="342"/>
      <c r="B30" s="342"/>
      <c r="C30" s="342"/>
      <c r="D30" s="342"/>
      <c r="E30" s="342"/>
      <c r="F30" s="342"/>
      <c r="G30" s="342"/>
    </row>
    <row r="31" spans="1:16" ht="15.75" x14ac:dyDescent="0.25">
      <c r="A31" s="343" t="s">
        <v>17</v>
      </c>
      <c r="B31" s="551" t="s">
        <v>19</v>
      </c>
      <c r="C31" s="551"/>
      <c r="D31" s="551"/>
      <c r="E31" s="551"/>
      <c r="F31" s="551"/>
      <c r="G31" s="551"/>
    </row>
    <row r="32" spans="1:16" ht="32.25" customHeight="1" x14ac:dyDescent="0.25">
      <c r="A32" s="343">
        <v>1</v>
      </c>
      <c r="B32" s="543" t="s">
        <v>436</v>
      </c>
      <c r="C32" s="543"/>
      <c r="D32" s="543"/>
      <c r="E32" s="543"/>
      <c r="F32" s="543"/>
      <c r="G32" s="543"/>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ht="15.75" x14ac:dyDescent="0.25">
      <c r="A36" s="343" t="s">
        <v>17</v>
      </c>
      <c r="B36" s="551" t="s">
        <v>20</v>
      </c>
      <c r="C36" s="551"/>
      <c r="D36" s="551"/>
      <c r="E36" s="343" t="s">
        <v>22</v>
      </c>
      <c r="F36" s="343" t="s">
        <v>23</v>
      </c>
      <c r="G36" s="343" t="s">
        <v>24</v>
      </c>
    </row>
    <row r="37" spans="1:7" s="50" customFormat="1" ht="12.75" x14ac:dyDescent="0.2">
      <c r="A37" s="341">
        <v>1</v>
      </c>
      <c r="B37" s="543">
        <v>2</v>
      </c>
      <c r="C37" s="543"/>
      <c r="D37" s="543"/>
      <c r="E37" s="341">
        <v>3</v>
      </c>
      <c r="F37" s="341">
        <v>4</v>
      </c>
      <c r="G37" s="341">
        <v>5</v>
      </c>
    </row>
    <row r="38" spans="1:7" s="50" customFormat="1" ht="27" customHeight="1" x14ac:dyDescent="0.2">
      <c r="A38" s="341">
        <v>1</v>
      </c>
      <c r="B38" s="598" t="s">
        <v>436</v>
      </c>
      <c r="C38" s="598"/>
      <c r="D38" s="598"/>
      <c r="E38" s="51">
        <v>609438</v>
      </c>
      <c r="F38" s="51">
        <v>313044</v>
      </c>
      <c r="G38" s="51">
        <f>E38+F38</f>
        <v>922482</v>
      </c>
    </row>
    <row r="39" spans="1:7" ht="15.75" customHeight="1" x14ac:dyDescent="0.25">
      <c r="A39" s="551" t="s">
        <v>24</v>
      </c>
      <c r="B39" s="551"/>
      <c r="C39" s="551"/>
      <c r="D39" s="551"/>
      <c r="E39" s="74">
        <f>SUM(E38:E38)</f>
        <v>609438</v>
      </c>
      <c r="F39" s="74">
        <f>SUM(F38:F38)</f>
        <v>313044</v>
      </c>
      <c r="G39" s="74">
        <f>SUM(G38:G38)</f>
        <v>922482</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ht="15.75" x14ac:dyDescent="0.25">
      <c r="A43" s="343" t="s">
        <v>17</v>
      </c>
      <c r="B43" s="581" t="s">
        <v>26</v>
      </c>
      <c r="C43" s="582"/>
      <c r="D43" s="583"/>
      <c r="E43" s="343" t="s">
        <v>22</v>
      </c>
      <c r="F43" s="343" t="s">
        <v>23</v>
      </c>
      <c r="G43" s="343" t="s">
        <v>24</v>
      </c>
    </row>
    <row r="44" spans="1:7" s="50" customFormat="1" ht="12.75" x14ac:dyDescent="0.2">
      <c r="A44" s="341">
        <v>1</v>
      </c>
      <c r="B44" s="537">
        <v>2</v>
      </c>
      <c r="C44" s="538"/>
      <c r="D44" s="539"/>
      <c r="E44" s="341">
        <v>3</v>
      </c>
      <c r="F44" s="341">
        <v>4</v>
      </c>
      <c r="G44" s="341">
        <v>5</v>
      </c>
    </row>
    <row r="45" spans="1:7" x14ac:dyDescent="0.25">
      <c r="A45" s="341">
        <v>1</v>
      </c>
      <c r="B45" s="537"/>
      <c r="C45" s="538"/>
      <c r="D45" s="539"/>
      <c r="E45" s="51"/>
      <c r="F45" s="51"/>
      <c r="G45" s="51">
        <f>E45+F45</f>
        <v>0</v>
      </c>
    </row>
    <row r="46" spans="1:7" ht="15.75" x14ac:dyDescent="0.25">
      <c r="A46" s="581" t="s">
        <v>24</v>
      </c>
      <c r="B46" s="582"/>
      <c r="C46" s="582"/>
      <c r="D46" s="583"/>
      <c r="E46" s="51">
        <f>SUM(E45:E45)</f>
        <v>0</v>
      </c>
      <c r="F46" s="51">
        <f>SUM(F45:F45)</f>
        <v>0</v>
      </c>
      <c r="G46" s="51">
        <f>SUM(G45:G45)</f>
        <v>0</v>
      </c>
    </row>
    <row r="47" spans="1:7" ht="15.75" customHeight="1" x14ac:dyDescent="0.25">
      <c r="A47" s="42"/>
      <c r="B47" s="42"/>
      <c r="C47" s="42"/>
      <c r="D47" s="42"/>
      <c r="E47" s="150"/>
      <c r="F47" s="150"/>
      <c r="G47" s="150"/>
    </row>
    <row r="48" spans="1:7" ht="15.75" customHeight="1" x14ac:dyDescent="0.25">
      <c r="A48" s="550" t="s">
        <v>279</v>
      </c>
      <c r="B48" s="550"/>
      <c r="C48" s="550"/>
      <c r="D48" s="550"/>
      <c r="E48" s="550"/>
      <c r="F48" s="550"/>
      <c r="G48" s="550"/>
    </row>
    <row r="49" spans="1:11" ht="15.75" x14ac:dyDescent="0.25">
      <c r="A49" s="352"/>
      <c r="B49" s="345"/>
      <c r="C49" s="345"/>
      <c r="D49" s="345"/>
      <c r="E49" s="345"/>
      <c r="F49" s="345"/>
      <c r="G49" s="345"/>
    </row>
    <row r="50" spans="1:11" ht="15.75" x14ac:dyDescent="0.25">
      <c r="A50" s="343" t="s">
        <v>17</v>
      </c>
      <c r="B50" s="343" t="s">
        <v>27</v>
      </c>
      <c r="C50" s="343" t="s">
        <v>28</v>
      </c>
      <c r="D50" s="343" t="s">
        <v>29</v>
      </c>
      <c r="E50" s="343" t="s">
        <v>22</v>
      </c>
      <c r="F50" s="343" t="s">
        <v>23</v>
      </c>
      <c r="G50" s="343" t="s">
        <v>24</v>
      </c>
    </row>
    <row r="51" spans="1:11" s="125" customFormat="1" ht="12" x14ac:dyDescent="0.2">
      <c r="A51" s="354">
        <v>1</v>
      </c>
      <c r="B51" s="354">
        <v>2</v>
      </c>
      <c r="C51" s="354">
        <v>3</v>
      </c>
      <c r="D51" s="354">
        <v>4</v>
      </c>
      <c r="E51" s="354">
        <v>5</v>
      </c>
      <c r="F51" s="354">
        <v>6</v>
      </c>
      <c r="G51" s="354">
        <v>7</v>
      </c>
    </row>
    <row r="52" spans="1:11" s="356" customFormat="1" ht="22.5" x14ac:dyDescent="0.25">
      <c r="A52" s="96">
        <v>1</v>
      </c>
      <c r="B52" s="656" t="s">
        <v>438</v>
      </c>
      <c r="C52" s="657"/>
      <c r="D52" s="657"/>
      <c r="E52" s="657"/>
      <c r="F52" s="657"/>
      <c r="G52" s="658"/>
      <c r="I52" s="69"/>
      <c r="J52" s="70"/>
      <c r="K52" s="69"/>
    </row>
    <row r="53" spans="1:11" s="356" customFormat="1" ht="14.25" customHeight="1" x14ac:dyDescent="0.25">
      <c r="A53" s="96" t="s">
        <v>55</v>
      </c>
      <c r="B53" s="113" t="s">
        <v>30</v>
      </c>
      <c r="C53" s="97"/>
      <c r="D53" s="97"/>
      <c r="E53" s="97"/>
      <c r="F53" s="97"/>
      <c r="G53" s="97"/>
      <c r="I53" s="69"/>
      <c r="J53" s="70"/>
      <c r="K53" s="69"/>
    </row>
    <row r="54" spans="1:11" s="356" customFormat="1" ht="74.25" x14ac:dyDescent="0.25">
      <c r="A54" s="96"/>
      <c r="B54" s="200" t="s">
        <v>442</v>
      </c>
      <c r="C54" s="97" t="s">
        <v>73</v>
      </c>
      <c r="D54" s="97" t="s">
        <v>280</v>
      </c>
      <c r="E54" s="103">
        <v>609438</v>
      </c>
      <c r="F54" s="103">
        <v>0</v>
      </c>
      <c r="G54" s="103">
        <f t="shared" ref="G54:G55" si="0">E54+F54</f>
        <v>609438</v>
      </c>
      <c r="I54" s="69"/>
      <c r="J54" s="70"/>
      <c r="K54" s="69"/>
    </row>
    <row r="55" spans="1:11" s="356" customFormat="1" ht="42.75" customHeight="1" x14ac:dyDescent="0.25">
      <c r="A55" s="96"/>
      <c r="B55" s="200" t="s">
        <v>443</v>
      </c>
      <c r="C55" s="97" t="s">
        <v>73</v>
      </c>
      <c r="D55" s="97" t="s">
        <v>280</v>
      </c>
      <c r="E55" s="103">
        <v>0</v>
      </c>
      <c r="F55" s="103">
        <v>313044</v>
      </c>
      <c r="G55" s="103">
        <f t="shared" si="0"/>
        <v>313044</v>
      </c>
      <c r="I55" s="69"/>
      <c r="J55" s="70"/>
      <c r="K55" s="69"/>
    </row>
    <row r="56" spans="1:11" s="356" customFormat="1" ht="12.75" customHeight="1" x14ac:dyDescent="0.25">
      <c r="A56" s="96" t="s">
        <v>68</v>
      </c>
      <c r="B56" s="113" t="s">
        <v>31</v>
      </c>
      <c r="C56" s="97"/>
      <c r="D56" s="97"/>
      <c r="E56" s="101"/>
      <c r="F56" s="101"/>
      <c r="G56" s="97"/>
      <c r="I56" s="69"/>
      <c r="J56" s="70"/>
      <c r="K56" s="69"/>
    </row>
    <row r="57" spans="1:11" s="356" customFormat="1" ht="22.5" x14ac:dyDescent="0.25">
      <c r="A57" s="96"/>
      <c r="B57" s="200" t="s">
        <v>448</v>
      </c>
      <c r="C57" s="200" t="s">
        <v>57</v>
      </c>
      <c r="D57" s="206" t="s">
        <v>112</v>
      </c>
      <c r="E57" s="98">
        <v>241</v>
      </c>
      <c r="F57" s="98"/>
      <c r="G57" s="98">
        <f>E57</f>
        <v>241</v>
      </c>
      <c r="H57" s="148"/>
      <c r="I57" s="69"/>
      <c r="J57" s="70"/>
      <c r="K57" s="69"/>
    </row>
    <row r="58" spans="1:11" s="359" customFormat="1" ht="22.5" x14ac:dyDescent="0.25">
      <c r="A58" s="96"/>
      <c r="B58" s="200" t="s">
        <v>447</v>
      </c>
      <c r="C58" s="200" t="s">
        <v>57</v>
      </c>
      <c r="D58" s="206" t="s">
        <v>112</v>
      </c>
      <c r="E58" s="98">
        <v>2</v>
      </c>
      <c r="F58" s="98"/>
      <c r="G58" s="98">
        <f>E58</f>
        <v>2</v>
      </c>
      <c r="H58" s="148"/>
      <c r="I58" s="69"/>
      <c r="J58" s="70"/>
      <c r="K58" s="69"/>
    </row>
    <row r="59" spans="1:11" s="356" customFormat="1" ht="13.5" customHeight="1" x14ac:dyDescent="0.25">
      <c r="A59" s="96" t="s">
        <v>72</v>
      </c>
      <c r="B59" s="113" t="s">
        <v>143</v>
      </c>
      <c r="C59" s="97"/>
      <c r="D59" s="97"/>
      <c r="E59" s="101"/>
      <c r="F59" s="101"/>
      <c r="G59" s="97"/>
      <c r="I59" s="69"/>
      <c r="J59" s="70"/>
      <c r="K59" s="69"/>
    </row>
    <row r="60" spans="1:11" s="356" customFormat="1" ht="21" x14ac:dyDescent="0.2">
      <c r="A60" s="96"/>
      <c r="B60" s="204" t="s">
        <v>445</v>
      </c>
      <c r="C60" s="97" t="s">
        <v>73</v>
      </c>
      <c r="D60" s="97" t="s">
        <v>74</v>
      </c>
      <c r="E60" s="103">
        <f>E54/E57</f>
        <v>2528.7883817427387</v>
      </c>
      <c r="F60" s="103">
        <v>0</v>
      </c>
      <c r="G60" s="103">
        <f>E60</f>
        <v>2528.7883817427387</v>
      </c>
      <c r="I60" s="621"/>
      <c r="J60" s="621"/>
      <c r="K60" s="621"/>
    </row>
    <row r="61" spans="1:11" s="356" customFormat="1" ht="63" x14ac:dyDescent="0.2">
      <c r="A61" s="96"/>
      <c r="B61" s="204" t="s">
        <v>446</v>
      </c>
      <c r="C61" s="97" t="s">
        <v>73</v>
      </c>
      <c r="D61" s="97" t="s">
        <v>74</v>
      </c>
      <c r="E61" s="103">
        <f>E55</f>
        <v>0</v>
      </c>
      <c r="F61" s="103">
        <f>F55/E58</f>
        <v>156522</v>
      </c>
      <c r="G61" s="103">
        <f>F61</f>
        <v>156522</v>
      </c>
      <c r="I61" s="355"/>
      <c r="J61" s="355"/>
      <c r="K61" s="355"/>
    </row>
    <row r="62" spans="1:11" s="356" customFormat="1" ht="11.25" customHeight="1" x14ac:dyDescent="0.25">
      <c r="A62" s="96" t="s">
        <v>77</v>
      </c>
      <c r="B62" s="113" t="s">
        <v>33</v>
      </c>
      <c r="C62" s="97"/>
      <c r="D62" s="97" t="s">
        <v>74</v>
      </c>
      <c r="E62" s="97"/>
      <c r="F62" s="97"/>
      <c r="G62" s="97"/>
      <c r="I62" s="69"/>
      <c r="J62" s="70"/>
      <c r="K62" s="69"/>
    </row>
    <row r="63" spans="1:11" s="356" customFormat="1" ht="33.75" x14ac:dyDescent="0.25">
      <c r="A63" s="96"/>
      <c r="B63" s="97" t="s">
        <v>339</v>
      </c>
      <c r="C63" s="97" t="s">
        <v>90</v>
      </c>
      <c r="D63" s="97" t="s">
        <v>74</v>
      </c>
      <c r="E63" s="97">
        <v>100</v>
      </c>
      <c r="F63" s="97">
        <v>100</v>
      </c>
      <c r="G63" s="97">
        <f>F63</f>
        <v>100</v>
      </c>
      <c r="I63" s="69"/>
      <c r="J63" s="70"/>
      <c r="K63" s="69"/>
    </row>
    <row r="64" spans="1:11" ht="15.75" x14ac:dyDescent="0.25">
      <c r="A64" s="17"/>
      <c r="B64" s="181"/>
      <c r="C64" s="181"/>
      <c r="D64" s="181"/>
      <c r="E64" s="181"/>
      <c r="F64" s="181"/>
      <c r="G64" s="181"/>
    </row>
    <row r="65" spans="1:7" ht="37.5" customHeight="1" x14ac:dyDescent="0.25">
      <c r="A65" s="700" t="s">
        <v>370</v>
      </c>
      <c r="B65" s="700"/>
      <c r="C65" s="700"/>
      <c r="D65" s="45"/>
      <c r="E65" s="23"/>
      <c r="F65" s="559" t="s">
        <v>386</v>
      </c>
      <c r="G65" s="559"/>
    </row>
    <row r="66" spans="1:7" s="28" customFormat="1" ht="8.25" x14ac:dyDescent="0.15">
      <c r="A66" s="46"/>
      <c r="B66" s="47"/>
      <c r="D66" s="48" t="s">
        <v>34</v>
      </c>
      <c r="F66" s="560" t="s">
        <v>35</v>
      </c>
      <c r="G66" s="560"/>
    </row>
    <row r="67" spans="1:7" ht="15.75" x14ac:dyDescent="0.25">
      <c r="A67" s="557" t="s">
        <v>36</v>
      </c>
      <c r="B67" s="557"/>
      <c r="C67" s="352"/>
      <c r="D67" s="352"/>
    </row>
    <row r="68" spans="1:7" ht="15.75" x14ac:dyDescent="0.25">
      <c r="A68" s="345"/>
      <c r="B68" s="345"/>
      <c r="C68" s="352"/>
      <c r="D68" s="352"/>
    </row>
    <row r="69" spans="1:7" s="220" customFormat="1" ht="50.25" customHeight="1" x14ac:dyDescent="0.25">
      <c r="A69" s="558" t="s">
        <v>414</v>
      </c>
      <c r="B69" s="558"/>
      <c r="C69" s="558"/>
      <c r="D69" s="218"/>
      <c r="E69" s="219"/>
      <c r="F69" s="559" t="s">
        <v>54</v>
      </c>
      <c r="G69" s="559"/>
    </row>
    <row r="70" spans="1:7" s="28" customFormat="1" ht="8.25" x14ac:dyDescent="0.15">
      <c r="A70" s="49"/>
      <c r="B70" s="47"/>
      <c r="C70" s="47"/>
      <c r="D70" s="48" t="s">
        <v>34</v>
      </c>
      <c r="F70" s="560" t="s">
        <v>35</v>
      </c>
      <c r="G70" s="560"/>
    </row>
    <row r="71" spans="1:7" x14ac:dyDescent="0.25">
      <c r="A71" s="548" t="s">
        <v>37</v>
      </c>
      <c r="B71" s="548"/>
    </row>
    <row r="72" spans="1:7" x14ac:dyDescent="0.25">
      <c r="A72" s="549">
        <v>45246</v>
      </c>
      <c r="B72" s="549"/>
    </row>
    <row r="73" spans="1:7" x14ac:dyDescent="0.25">
      <c r="A73" s="544" t="s">
        <v>38</v>
      </c>
      <c r="B73" s="544"/>
    </row>
  </sheetData>
  <mergeCells count="62">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E17:F17"/>
    <mergeCell ref="K17:L17"/>
    <mergeCell ref="M17:O17"/>
    <mergeCell ref="A18:G18"/>
    <mergeCell ref="A19:C19"/>
    <mergeCell ref="D19:G19"/>
    <mergeCell ref="A34:G34"/>
    <mergeCell ref="A20:G20"/>
    <mergeCell ref="B21:G21"/>
    <mergeCell ref="B22:G22"/>
    <mergeCell ref="B23:G23"/>
    <mergeCell ref="B24:G24"/>
    <mergeCell ref="B25:G25"/>
    <mergeCell ref="A27:C27"/>
    <mergeCell ref="D27:G27"/>
    <mergeCell ref="A29:G29"/>
    <mergeCell ref="B31:G31"/>
    <mergeCell ref="B32:G32"/>
    <mergeCell ref="I60:K60"/>
    <mergeCell ref="B36:D36"/>
    <mergeCell ref="B37:D37"/>
    <mergeCell ref="B38:D38"/>
    <mergeCell ref="A39:D39"/>
    <mergeCell ref="A41:G41"/>
    <mergeCell ref="B43:D43"/>
    <mergeCell ref="B44:D44"/>
    <mergeCell ref="B45:D45"/>
    <mergeCell ref="A46:D46"/>
    <mergeCell ref="A48:G48"/>
    <mergeCell ref="B52:G52"/>
    <mergeCell ref="F70:G70"/>
    <mergeCell ref="A71:B71"/>
    <mergeCell ref="A72:B72"/>
    <mergeCell ref="A73:B73"/>
    <mergeCell ref="A65:C65"/>
    <mergeCell ref="F65:G65"/>
    <mergeCell ref="F66:G66"/>
    <mergeCell ref="A67:B67"/>
    <mergeCell ref="A69:C69"/>
    <mergeCell ref="F69:G69"/>
  </mergeCells>
  <pageMargins left="0.39370078740157483" right="0.39370078740157483" top="0.39370078740157483" bottom="0.39370078740157483" header="0" footer="0"/>
  <pageSetup paperSize="9" scale="95" orientation="landscape" horizontalDpi="300" verticalDpi="300" r:id="rId1"/>
  <rowBreaks count="1" manualBreakCount="1">
    <brk id="19"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view="pageBreakPreview" zoomScale="120" zoomScaleSheetLayoutView="12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429</v>
      </c>
      <c r="F7" s="580"/>
      <c r="G7" s="580"/>
    </row>
    <row r="9" spans="1:16" ht="15.75" x14ac:dyDescent="0.25">
      <c r="A9" s="661" t="s">
        <v>4</v>
      </c>
      <c r="B9" s="661"/>
      <c r="C9" s="661"/>
      <c r="D9" s="661"/>
      <c r="E9" s="661"/>
      <c r="F9" s="661"/>
      <c r="G9" s="661"/>
    </row>
    <row r="10" spans="1:16" ht="15.75" x14ac:dyDescent="0.25">
      <c r="A10" s="661" t="s">
        <v>413</v>
      </c>
      <c r="B10" s="661"/>
      <c r="C10" s="661"/>
      <c r="D10" s="661"/>
      <c r="E10" s="661"/>
      <c r="F10" s="661"/>
      <c r="G10" s="661"/>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350" t="s">
        <v>6</v>
      </c>
      <c r="C13" s="27"/>
      <c r="D13" s="573" t="s">
        <v>3</v>
      </c>
      <c r="E13" s="573"/>
      <c r="F13" s="27"/>
      <c r="G13" s="35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41.25" customHeight="1" x14ac:dyDescent="0.25">
      <c r="A15" s="24"/>
      <c r="B15" s="347" t="s">
        <v>10</v>
      </c>
      <c r="C15" s="24"/>
      <c r="D15" s="565" t="s">
        <v>9</v>
      </c>
      <c r="E15" s="565"/>
      <c r="F15" s="5"/>
      <c r="G15" s="25" t="s">
        <v>7</v>
      </c>
      <c r="H15" s="6"/>
      <c r="I15" s="566"/>
      <c r="J15" s="566"/>
      <c r="K15" s="566"/>
      <c r="L15" s="566"/>
      <c r="M15" s="566"/>
      <c r="N15" s="7"/>
      <c r="O15" s="575"/>
      <c r="P15" s="575"/>
    </row>
    <row r="16" spans="1:16" ht="36.75" customHeight="1" x14ac:dyDescent="0.25">
      <c r="A16" s="11" t="s">
        <v>11</v>
      </c>
      <c r="B16" s="353" t="s">
        <v>433</v>
      </c>
      <c r="C16" s="353" t="s">
        <v>434</v>
      </c>
      <c r="D16" s="353" t="s">
        <v>199</v>
      </c>
      <c r="E16" s="662" t="s">
        <v>435</v>
      </c>
      <c r="F16" s="663"/>
      <c r="G16" s="353" t="s">
        <v>408</v>
      </c>
      <c r="H16" s="349"/>
      <c r="I16" s="10"/>
      <c r="J16" s="349"/>
      <c r="K16" s="570"/>
      <c r="L16" s="570"/>
      <c r="M16" s="570"/>
      <c r="N16" s="570"/>
      <c r="O16" s="570"/>
      <c r="P16" s="349"/>
    </row>
    <row r="17" spans="1:16" s="35" customFormat="1" ht="24.75" x14ac:dyDescent="0.25">
      <c r="B17" s="350" t="s">
        <v>12</v>
      </c>
      <c r="C17" s="347" t="s">
        <v>13</v>
      </c>
      <c r="D17" s="347" t="s">
        <v>14</v>
      </c>
      <c r="E17" s="565" t="s">
        <v>15</v>
      </c>
      <c r="F17" s="565"/>
      <c r="G17" s="347" t="s">
        <v>16</v>
      </c>
      <c r="H17" s="36"/>
      <c r="I17" s="348"/>
      <c r="J17" s="348"/>
      <c r="K17" s="566"/>
      <c r="L17" s="566"/>
      <c r="M17" s="566"/>
      <c r="N17" s="566"/>
      <c r="O17" s="566"/>
      <c r="P17" s="348"/>
    </row>
    <row r="18" spans="1:16" ht="35.25" customHeight="1" x14ac:dyDescent="0.25">
      <c r="A18" s="550" t="s">
        <v>439</v>
      </c>
      <c r="B18" s="550"/>
      <c r="C18" s="550"/>
      <c r="D18" s="550"/>
      <c r="E18" s="550"/>
      <c r="F18" s="550"/>
      <c r="G18" s="550"/>
    </row>
    <row r="19" spans="1:16" ht="98.25" customHeight="1" x14ac:dyDescent="0.25">
      <c r="A19" s="567" t="s">
        <v>45</v>
      </c>
      <c r="B19" s="567"/>
      <c r="C19" s="567"/>
      <c r="D19" s="701" t="s">
        <v>685</v>
      </c>
      <c r="E19" s="702"/>
      <c r="F19" s="702"/>
      <c r="G19" s="702"/>
    </row>
    <row r="20" spans="1:16" ht="15.75" customHeight="1" x14ac:dyDescent="0.25">
      <c r="A20" s="550" t="s">
        <v>46</v>
      </c>
      <c r="B20" s="550"/>
      <c r="C20" s="550"/>
      <c r="D20" s="550"/>
      <c r="E20" s="550"/>
      <c r="F20" s="550"/>
      <c r="G20" s="550"/>
    </row>
    <row r="21" spans="1:16" x14ac:dyDescent="0.25">
      <c r="A21" s="341" t="s">
        <v>17</v>
      </c>
      <c r="B21" s="543" t="s">
        <v>18</v>
      </c>
      <c r="C21" s="543"/>
      <c r="D21" s="543"/>
      <c r="E21" s="543"/>
      <c r="F21" s="543"/>
      <c r="G21" s="543"/>
    </row>
    <row r="22" spans="1:16" x14ac:dyDescent="0.25">
      <c r="A22" s="341">
        <v>1</v>
      </c>
      <c r="B22" s="665" t="s">
        <v>95</v>
      </c>
      <c r="C22" s="665"/>
      <c r="D22" s="665"/>
      <c r="E22" s="665"/>
      <c r="F22" s="665"/>
      <c r="G22" s="665"/>
    </row>
    <row r="23" spans="1:16" x14ac:dyDescent="0.25">
      <c r="A23" s="341">
        <v>2</v>
      </c>
      <c r="B23" s="665" t="s">
        <v>327</v>
      </c>
      <c r="C23" s="665"/>
      <c r="D23" s="665"/>
      <c r="E23" s="665"/>
      <c r="F23" s="665"/>
      <c r="G23" s="665"/>
    </row>
    <row r="24" spans="1:16" x14ac:dyDescent="0.25">
      <c r="A24" s="341">
        <v>3</v>
      </c>
      <c r="B24" s="666" t="s">
        <v>328</v>
      </c>
      <c r="C24" s="667"/>
      <c r="D24" s="667"/>
      <c r="E24" s="667"/>
      <c r="F24" s="667"/>
      <c r="G24" s="668"/>
    </row>
    <row r="25" spans="1:16" x14ac:dyDescent="0.25">
      <c r="A25" s="341">
        <v>4</v>
      </c>
      <c r="B25" s="665" t="s">
        <v>202</v>
      </c>
      <c r="C25" s="665"/>
      <c r="D25" s="665"/>
      <c r="E25" s="665"/>
      <c r="F25" s="665"/>
      <c r="G25" s="665"/>
    </row>
    <row r="26" spans="1:16" x14ac:dyDescent="0.25">
      <c r="A26" s="71"/>
      <c r="B26" s="71"/>
      <c r="C26" s="71"/>
      <c r="D26" s="72"/>
      <c r="E26" s="72"/>
      <c r="F26" s="72"/>
      <c r="G26" s="72"/>
    </row>
    <row r="27" spans="1:16" ht="25.5" customHeight="1" x14ac:dyDescent="0.25">
      <c r="A27" s="562" t="s">
        <v>50</v>
      </c>
      <c r="B27" s="562"/>
      <c r="C27" s="562"/>
      <c r="D27" s="675" t="s">
        <v>440</v>
      </c>
      <c r="E27" s="675"/>
      <c r="F27" s="675"/>
      <c r="G27" s="675"/>
    </row>
    <row r="28" spans="1:16" ht="15.75" x14ac:dyDescent="0.25">
      <c r="A28" s="346"/>
      <c r="B28" s="346"/>
      <c r="C28" s="346"/>
      <c r="D28" s="15"/>
      <c r="E28" s="15"/>
      <c r="F28" s="15"/>
      <c r="G28" s="15"/>
    </row>
    <row r="29" spans="1:16" ht="15.75" customHeight="1" x14ac:dyDescent="0.25">
      <c r="A29" s="550" t="s">
        <v>49</v>
      </c>
      <c r="B29" s="550"/>
      <c r="C29" s="550"/>
      <c r="D29" s="550"/>
      <c r="E29" s="550"/>
      <c r="F29" s="550"/>
      <c r="G29" s="550"/>
    </row>
    <row r="30" spans="1:16" ht="15.75" hidden="1" customHeight="1" x14ac:dyDescent="0.25">
      <c r="A30" s="342"/>
      <c r="B30" s="342"/>
      <c r="C30" s="342"/>
      <c r="D30" s="342"/>
      <c r="E30" s="342"/>
      <c r="F30" s="342"/>
      <c r="G30" s="342"/>
    </row>
    <row r="31" spans="1:16" s="50" customFormat="1" ht="12.75" x14ac:dyDescent="0.2">
      <c r="A31" s="341" t="s">
        <v>17</v>
      </c>
      <c r="B31" s="543" t="s">
        <v>19</v>
      </c>
      <c r="C31" s="543"/>
      <c r="D31" s="543"/>
      <c r="E31" s="543"/>
      <c r="F31" s="543"/>
      <c r="G31" s="543"/>
    </row>
    <row r="32" spans="1:16" s="125" customFormat="1" ht="12" x14ac:dyDescent="0.2">
      <c r="A32" s="354">
        <v>1</v>
      </c>
      <c r="B32" s="654" t="s">
        <v>440</v>
      </c>
      <c r="C32" s="654"/>
      <c r="D32" s="654"/>
      <c r="E32" s="654"/>
      <c r="F32" s="654"/>
      <c r="G32" s="654"/>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s="50" customFormat="1" ht="12.75" x14ac:dyDescent="0.2">
      <c r="A36" s="341" t="s">
        <v>17</v>
      </c>
      <c r="B36" s="543" t="s">
        <v>20</v>
      </c>
      <c r="C36" s="543"/>
      <c r="D36" s="543"/>
      <c r="E36" s="341" t="s">
        <v>22</v>
      </c>
      <c r="F36" s="341" t="s">
        <v>23</v>
      </c>
      <c r="G36" s="341" t="s">
        <v>24</v>
      </c>
    </row>
    <row r="37" spans="1:7" s="195" customFormat="1" ht="11.25" x14ac:dyDescent="0.2">
      <c r="A37" s="357">
        <v>1</v>
      </c>
      <c r="B37" s="598">
        <v>2</v>
      </c>
      <c r="C37" s="598"/>
      <c r="D37" s="598"/>
      <c r="E37" s="357">
        <v>3</v>
      </c>
      <c r="F37" s="357">
        <v>4</v>
      </c>
      <c r="G37" s="357">
        <v>5</v>
      </c>
    </row>
    <row r="38" spans="1:7" s="50" customFormat="1" ht="27.75" customHeight="1" x14ac:dyDescent="0.2">
      <c r="A38" s="341">
        <v>1</v>
      </c>
      <c r="B38" s="598" t="s">
        <v>440</v>
      </c>
      <c r="C38" s="598"/>
      <c r="D38" s="598"/>
      <c r="E38" s="51">
        <v>0</v>
      </c>
      <c r="F38" s="51">
        <v>2470353</v>
      </c>
      <c r="G38" s="51">
        <f>E38+F38</f>
        <v>2470353</v>
      </c>
    </row>
    <row r="39" spans="1:7" s="50" customFormat="1" ht="15.75" customHeight="1" x14ac:dyDescent="0.2">
      <c r="A39" s="543" t="s">
        <v>24</v>
      </c>
      <c r="B39" s="543"/>
      <c r="C39" s="543"/>
      <c r="D39" s="543"/>
      <c r="E39" s="51">
        <f>SUM(E38:E38)</f>
        <v>0</v>
      </c>
      <c r="F39" s="51">
        <f>SUM(F38:F38)</f>
        <v>2470353</v>
      </c>
      <c r="G39" s="51">
        <f>SUM(G38:G38)</f>
        <v>2470353</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s="195" customFormat="1" ht="11.25" x14ac:dyDescent="0.2">
      <c r="A43" s="357" t="s">
        <v>17</v>
      </c>
      <c r="B43" s="595" t="s">
        <v>26</v>
      </c>
      <c r="C43" s="596"/>
      <c r="D43" s="597"/>
      <c r="E43" s="357" t="s">
        <v>22</v>
      </c>
      <c r="F43" s="357" t="s">
        <v>23</v>
      </c>
      <c r="G43" s="357" t="s">
        <v>24</v>
      </c>
    </row>
    <row r="44" spans="1:7" s="195" customFormat="1" ht="11.25" x14ac:dyDescent="0.2">
      <c r="A44" s="357">
        <v>1</v>
      </c>
      <c r="B44" s="595">
        <v>2</v>
      </c>
      <c r="C44" s="596"/>
      <c r="D44" s="597"/>
      <c r="E44" s="357">
        <v>3</v>
      </c>
      <c r="F44" s="357">
        <v>4</v>
      </c>
      <c r="G44" s="357">
        <v>5</v>
      </c>
    </row>
    <row r="45" spans="1:7" s="195" customFormat="1" ht="11.25" x14ac:dyDescent="0.2">
      <c r="A45" s="357">
        <v>1</v>
      </c>
      <c r="B45" s="595"/>
      <c r="C45" s="596"/>
      <c r="D45" s="597"/>
      <c r="E45" s="222"/>
      <c r="F45" s="222"/>
      <c r="G45" s="222">
        <f>E45+F45</f>
        <v>0</v>
      </c>
    </row>
    <row r="46" spans="1:7" s="195" customFormat="1" ht="11.25" x14ac:dyDescent="0.2">
      <c r="A46" s="595" t="s">
        <v>24</v>
      </c>
      <c r="B46" s="596"/>
      <c r="C46" s="596"/>
      <c r="D46" s="597"/>
      <c r="E46" s="222">
        <f>SUM(E45:E45)</f>
        <v>0</v>
      </c>
      <c r="F46" s="222">
        <f>SUM(F45:F45)</f>
        <v>0</v>
      </c>
      <c r="G46" s="222">
        <f>SUM(G45:G45)</f>
        <v>0</v>
      </c>
    </row>
    <row r="47" spans="1:7" ht="15.75" customHeight="1" x14ac:dyDescent="0.25">
      <c r="A47" s="42"/>
      <c r="B47" s="42"/>
      <c r="C47" s="42"/>
      <c r="D47" s="42"/>
      <c r="E47" s="150"/>
      <c r="F47" s="150"/>
      <c r="G47" s="150"/>
    </row>
    <row r="48" spans="1:7" ht="15.75" customHeight="1" x14ac:dyDescent="0.25">
      <c r="A48" s="550" t="s">
        <v>279</v>
      </c>
      <c r="B48" s="550"/>
      <c r="C48" s="550"/>
      <c r="D48" s="550"/>
      <c r="E48" s="550"/>
      <c r="F48" s="550"/>
      <c r="G48" s="550"/>
    </row>
    <row r="49" spans="1:11" ht="15.75" hidden="1" x14ac:dyDescent="0.25">
      <c r="A49" s="352"/>
      <c r="B49" s="345"/>
      <c r="C49" s="345"/>
      <c r="D49" s="345"/>
      <c r="E49" s="345"/>
      <c r="F49" s="345"/>
      <c r="G49" s="345"/>
    </row>
    <row r="50" spans="1:11" s="50" customFormat="1" ht="12.75" x14ac:dyDescent="0.2">
      <c r="A50" s="341" t="s">
        <v>17</v>
      </c>
      <c r="B50" s="341" t="s">
        <v>27</v>
      </c>
      <c r="C50" s="341" t="s">
        <v>28</v>
      </c>
      <c r="D50" s="341" t="s">
        <v>29</v>
      </c>
      <c r="E50" s="341" t="s">
        <v>22</v>
      </c>
      <c r="F50" s="341" t="s">
        <v>23</v>
      </c>
      <c r="G50" s="341" t="s">
        <v>24</v>
      </c>
    </row>
    <row r="51" spans="1:11" s="28" customFormat="1" ht="8.25" x14ac:dyDescent="0.15">
      <c r="A51" s="344">
        <v>1</v>
      </c>
      <c r="B51" s="344">
        <v>2</v>
      </c>
      <c r="C51" s="344">
        <v>3</v>
      </c>
      <c r="D51" s="344">
        <v>4</v>
      </c>
      <c r="E51" s="344">
        <v>5</v>
      </c>
      <c r="F51" s="344">
        <v>6</v>
      </c>
      <c r="G51" s="344">
        <v>7</v>
      </c>
    </row>
    <row r="52" spans="1:11" s="356" customFormat="1" ht="22.5" x14ac:dyDescent="0.25">
      <c r="A52" s="96">
        <v>1</v>
      </c>
      <c r="B52" s="656" t="s">
        <v>441</v>
      </c>
      <c r="C52" s="657"/>
      <c r="D52" s="657"/>
      <c r="E52" s="657"/>
      <c r="F52" s="657"/>
      <c r="G52" s="658"/>
      <c r="I52" s="69"/>
      <c r="J52" s="70"/>
      <c r="K52" s="69"/>
    </row>
    <row r="53" spans="1:11" s="356" customFormat="1" ht="10.5" customHeight="1" x14ac:dyDescent="0.25">
      <c r="A53" s="96" t="s">
        <v>55</v>
      </c>
      <c r="B53" s="113" t="s">
        <v>30</v>
      </c>
      <c r="C53" s="97"/>
      <c r="D53" s="97"/>
      <c r="E53" s="97"/>
      <c r="F53" s="97"/>
      <c r="G53" s="97"/>
      <c r="I53" s="69"/>
      <c r="J53" s="70"/>
      <c r="K53" s="69"/>
    </row>
    <row r="54" spans="1:11" s="211" customFormat="1" ht="74.25" x14ac:dyDescent="0.25">
      <c r="A54" s="205"/>
      <c r="B54" s="200" t="s">
        <v>442</v>
      </c>
      <c r="C54" s="200" t="s">
        <v>73</v>
      </c>
      <c r="D54" s="200" t="s">
        <v>280</v>
      </c>
      <c r="E54" s="212"/>
      <c r="F54" s="212">
        <v>1422023</v>
      </c>
      <c r="G54" s="212">
        <f>E54+F54</f>
        <v>1422023</v>
      </c>
      <c r="I54" s="209"/>
      <c r="J54" s="210"/>
      <c r="K54" s="209"/>
    </row>
    <row r="55" spans="1:11" s="211" customFormat="1" ht="41.25" x14ac:dyDescent="0.25">
      <c r="A55" s="205"/>
      <c r="B55" s="200" t="s">
        <v>443</v>
      </c>
      <c r="C55" s="200" t="s">
        <v>73</v>
      </c>
      <c r="D55" s="200" t="s">
        <v>280</v>
      </c>
      <c r="E55" s="212"/>
      <c r="F55" s="212">
        <v>730435</v>
      </c>
      <c r="G55" s="212">
        <f t="shared" ref="G55:G56" si="0">E55+F55</f>
        <v>730435</v>
      </c>
      <c r="I55" s="209"/>
      <c r="J55" s="210"/>
      <c r="K55" s="209"/>
    </row>
    <row r="56" spans="1:11" s="211" customFormat="1" ht="41.25" x14ac:dyDescent="0.25">
      <c r="A56" s="205"/>
      <c r="B56" s="200" t="s">
        <v>444</v>
      </c>
      <c r="C56" s="200" t="s">
        <v>73</v>
      </c>
      <c r="D56" s="200" t="s">
        <v>280</v>
      </c>
      <c r="E56" s="212"/>
      <c r="F56" s="212">
        <v>317895</v>
      </c>
      <c r="G56" s="212">
        <f t="shared" si="0"/>
        <v>317895</v>
      </c>
      <c r="I56" s="209"/>
      <c r="J56" s="210"/>
      <c r="K56" s="209"/>
    </row>
    <row r="57" spans="1:11" s="356" customFormat="1" ht="12.75" customHeight="1" x14ac:dyDescent="0.25">
      <c r="A57" s="96" t="s">
        <v>68</v>
      </c>
      <c r="B57" s="113" t="s">
        <v>31</v>
      </c>
      <c r="C57" s="97"/>
      <c r="D57" s="97"/>
      <c r="E57" s="101"/>
      <c r="F57" s="101"/>
      <c r="G57" s="97"/>
      <c r="I57" s="69"/>
      <c r="J57" s="70"/>
      <c r="K57" s="69"/>
    </row>
    <row r="58" spans="1:11" s="211" customFormat="1" ht="16.5" x14ac:dyDescent="0.25">
      <c r="A58" s="205"/>
      <c r="B58" s="200" t="s">
        <v>448</v>
      </c>
      <c r="C58" s="200" t="s">
        <v>57</v>
      </c>
      <c r="D58" s="206" t="s">
        <v>112</v>
      </c>
      <c r="E58" s="207"/>
      <c r="F58" s="207">
        <v>241</v>
      </c>
      <c r="G58" s="207">
        <v>241</v>
      </c>
      <c r="H58" s="208"/>
      <c r="I58" s="209"/>
      <c r="J58" s="210"/>
      <c r="K58" s="209"/>
    </row>
    <row r="59" spans="1:11" s="211" customFormat="1" ht="16.5" x14ac:dyDescent="0.25">
      <c r="A59" s="205"/>
      <c r="B59" s="200" t="s">
        <v>447</v>
      </c>
      <c r="C59" s="200" t="s">
        <v>57</v>
      </c>
      <c r="D59" s="206" t="s">
        <v>112</v>
      </c>
      <c r="E59" s="207"/>
      <c r="F59" s="207">
        <v>2</v>
      </c>
      <c r="G59" s="207">
        <v>241</v>
      </c>
      <c r="H59" s="208"/>
      <c r="I59" s="209"/>
      <c r="J59" s="210"/>
      <c r="K59" s="209"/>
    </row>
    <row r="60" spans="1:11" s="356" customFormat="1" ht="13.5" customHeight="1" x14ac:dyDescent="0.25">
      <c r="A60" s="96" t="s">
        <v>72</v>
      </c>
      <c r="B60" s="113" t="s">
        <v>143</v>
      </c>
      <c r="C60" s="97"/>
      <c r="D60" s="97"/>
      <c r="E60" s="101"/>
      <c r="F60" s="101"/>
      <c r="G60" s="97"/>
      <c r="I60" s="69"/>
      <c r="J60" s="70"/>
      <c r="K60" s="69"/>
    </row>
    <row r="61" spans="1:11" s="211" customFormat="1" ht="16.5" x14ac:dyDescent="0.2">
      <c r="A61" s="205"/>
      <c r="B61" s="200" t="s">
        <v>449</v>
      </c>
      <c r="C61" s="200" t="s">
        <v>73</v>
      </c>
      <c r="D61" s="200" t="s">
        <v>74</v>
      </c>
      <c r="E61" s="212"/>
      <c r="F61" s="212">
        <f>F54/F58</f>
        <v>5900.5103734439836</v>
      </c>
      <c r="G61" s="212">
        <f>F61</f>
        <v>5900.5103734439836</v>
      </c>
      <c r="I61" s="676"/>
      <c r="J61" s="676"/>
      <c r="K61" s="676"/>
    </row>
    <row r="62" spans="1:11" s="211" customFormat="1" ht="41.25" x14ac:dyDescent="0.2">
      <c r="A62" s="205"/>
      <c r="B62" s="200" t="s">
        <v>446</v>
      </c>
      <c r="C62" s="200" t="s">
        <v>73</v>
      </c>
      <c r="D62" s="200" t="s">
        <v>74</v>
      </c>
      <c r="E62" s="212"/>
      <c r="F62" s="212">
        <f>F55/F59</f>
        <v>365217.5</v>
      </c>
      <c r="G62" s="212">
        <f t="shared" ref="G62:G63" si="1">F62</f>
        <v>365217.5</v>
      </c>
      <c r="I62" s="358"/>
      <c r="J62" s="358"/>
      <c r="K62" s="358"/>
    </row>
    <row r="63" spans="1:11" s="211" customFormat="1" ht="49.5" x14ac:dyDescent="0.2">
      <c r="A63" s="205"/>
      <c r="B63" s="200" t="s">
        <v>450</v>
      </c>
      <c r="C63" s="200" t="s">
        <v>73</v>
      </c>
      <c r="D63" s="200" t="s">
        <v>74</v>
      </c>
      <c r="E63" s="212"/>
      <c r="F63" s="212">
        <f>F56/F59</f>
        <v>158947.5</v>
      </c>
      <c r="G63" s="212">
        <f t="shared" si="1"/>
        <v>158947.5</v>
      </c>
      <c r="I63" s="358"/>
      <c r="J63" s="358"/>
      <c r="K63" s="358"/>
    </row>
    <row r="64" spans="1:11" s="356" customFormat="1" ht="12" customHeight="1" x14ac:dyDescent="0.25">
      <c r="A64" s="96" t="s">
        <v>77</v>
      </c>
      <c r="B64" s="113" t="s">
        <v>33</v>
      </c>
      <c r="C64" s="97"/>
      <c r="D64" s="97"/>
      <c r="E64" s="97"/>
      <c r="F64" s="97"/>
      <c r="G64" s="97"/>
      <c r="I64" s="69"/>
      <c r="J64" s="70"/>
      <c r="K64" s="69"/>
    </row>
    <row r="65" spans="1:11" s="211" customFormat="1" ht="9.75" x14ac:dyDescent="0.25">
      <c r="A65" s="205"/>
      <c r="B65" s="200" t="s">
        <v>343</v>
      </c>
      <c r="C65" s="200" t="s">
        <v>90</v>
      </c>
      <c r="D65" s="200" t="s">
        <v>74</v>
      </c>
      <c r="E65" s="200"/>
      <c r="F65" s="200">
        <v>100</v>
      </c>
      <c r="G65" s="200">
        <f>F65</f>
        <v>100</v>
      </c>
      <c r="I65" s="209"/>
      <c r="J65" s="210"/>
      <c r="K65" s="209"/>
    </row>
    <row r="66" spans="1:11" ht="15.75" x14ac:dyDescent="0.25">
      <c r="A66" s="17"/>
      <c r="B66" s="181"/>
      <c r="C66" s="181"/>
      <c r="D66" s="181"/>
      <c r="E66" s="181"/>
      <c r="F66" s="181"/>
      <c r="G66" s="181"/>
    </row>
    <row r="67" spans="1:11" ht="37.5" customHeight="1" x14ac:dyDescent="0.25">
      <c r="A67" s="700" t="s">
        <v>370</v>
      </c>
      <c r="B67" s="700"/>
      <c r="C67" s="700"/>
      <c r="D67" s="45"/>
      <c r="E67" s="23"/>
      <c r="F67" s="559" t="s">
        <v>386</v>
      </c>
      <c r="G67" s="559"/>
    </row>
    <row r="68" spans="1:11" s="28" customFormat="1" ht="8.25" x14ac:dyDescent="0.15">
      <c r="A68" s="46"/>
      <c r="B68" s="47"/>
      <c r="D68" s="48" t="s">
        <v>34</v>
      </c>
      <c r="F68" s="560" t="s">
        <v>35</v>
      </c>
      <c r="G68" s="560"/>
    </row>
    <row r="69" spans="1:11" ht="15.75" x14ac:dyDescent="0.25">
      <c r="A69" s="557" t="s">
        <v>36</v>
      </c>
      <c r="B69" s="557"/>
      <c r="C69" s="352"/>
      <c r="D69" s="352"/>
    </row>
    <row r="70" spans="1:11" ht="15.75" hidden="1" x14ac:dyDescent="0.25">
      <c r="A70" s="345"/>
      <c r="B70" s="345"/>
      <c r="C70" s="352"/>
      <c r="D70" s="352"/>
    </row>
    <row r="71" spans="1:11" s="220" customFormat="1" ht="50.25" customHeight="1" x14ac:dyDescent="0.25">
      <c r="A71" s="669" t="s">
        <v>340</v>
      </c>
      <c r="B71" s="669"/>
      <c r="C71" s="669"/>
      <c r="D71" s="221"/>
      <c r="E71" s="219"/>
      <c r="F71" s="559" t="s">
        <v>54</v>
      </c>
      <c r="G71" s="559"/>
    </row>
    <row r="72" spans="1:11" s="28" customFormat="1" ht="8.25" x14ac:dyDescent="0.15">
      <c r="A72" s="49"/>
      <c r="B72" s="47"/>
      <c r="C72" s="47"/>
      <c r="D72" s="48" t="s">
        <v>34</v>
      </c>
      <c r="F72" s="560" t="s">
        <v>35</v>
      </c>
      <c r="G72" s="560"/>
    </row>
    <row r="73" spans="1:11" x14ac:dyDescent="0.25">
      <c r="A73" s="548" t="s">
        <v>37</v>
      </c>
      <c r="B73" s="548"/>
    </row>
    <row r="74" spans="1:11" x14ac:dyDescent="0.25">
      <c r="A74" s="549">
        <v>45246</v>
      </c>
      <c r="B74" s="549"/>
    </row>
    <row r="75" spans="1:11" x14ac:dyDescent="0.25">
      <c r="A75" s="544" t="s">
        <v>38</v>
      </c>
      <c r="B75" s="544"/>
    </row>
  </sheetData>
  <mergeCells count="62">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E17:F17"/>
    <mergeCell ref="K17:L17"/>
    <mergeCell ref="M17:O17"/>
    <mergeCell ref="A18:G18"/>
    <mergeCell ref="A19:C19"/>
    <mergeCell ref="D19:G19"/>
    <mergeCell ref="A34:G34"/>
    <mergeCell ref="A20:G20"/>
    <mergeCell ref="B21:G21"/>
    <mergeCell ref="B22:G22"/>
    <mergeCell ref="B23:G23"/>
    <mergeCell ref="B24:G24"/>
    <mergeCell ref="B25:G25"/>
    <mergeCell ref="A27:C27"/>
    <mergeCell ref="D27:G27"/>
    <mergeCell ref="A29:G29"/>
    <mergeCell ref="B31:G31"/>
    <mergeCell ref="B32:G32"/>
    <mergeCell ref="I61:K61"/>
    <mergeCell ref="B36:D36"/>
    <mergeCell ref="B37:D37"/>
    <mergeCell ref="B38:D38"/>
    <mergeCell ref="A39:D39"/>
    <mergeCell ref="A41:G41"/>
    <mergeCell ref="B43:D43"/>
    <mergeCell ref="B44:D44"/>
    <mergeCell ref="B45:D45"/>
    <mergeCell ref="A46:D46"/>
    <mergeCell ref="A48:G48"/>
    <mergeCell ref="B52:G52"/>
    <mergeCell ref="F72:G72"/>
    <mergeCell ref="A73:B73"/>
    <mergeCell ref="A74:B74"/>
    <mergeCell ref="A75:B75"/>
    <mergeCell ref="A67:C67"/>
    <mergeCell ref="F67:G67"/>
    <mergeCell ref="F68:G68"/>
    <mergeCell ref="A69:B69"/>
    <mergeCell ref="A71:C71"/>
    <mergeCell ref="F71:G71"/>
  </mergeCells>
  <pageMargins left="0.39370078740157483" right="0.39370078740157483" top="0.39370078740157483" bottom="0.39370078740157483" header="0" footer="0"/>
  <pageSetup paperSize="9" scale="92" orientation="landscape" horizontalDpi="300" verticalDpi="300" r:id="rId1"/>
  <rowBreaks count="1" manualBreakCount="1">
    <brk id="25" max="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view="pageBreakPreview" topLeftCell="A7" zoomScale="90" zoomScaleSheetLayoutView="9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407</v>
      </c>
      <c r="F7" s="580"/>
      <c r="G7" s="580"/>
    </row>
    <row r="9" spans="1:16" ht="15.75" x14ac:dyDescent="0.25">
      <c r="A9" s="661" t="s">
        <v>4</v>
      </c>
      <c r="B9" s="661"/>
      <c r="C9" s="661"/>
      <c r="D9" s="661"/>
      <c r="E9" s="661"/>
      <c r="F9" s="661"/>
      <c r="G9" s="661"/>
    </row>
    <row r="10" spans="1:16" ht="15.75" x14ac:dyDescent="0.25">
      <c r="A10" s="661" t="s">
        <v>365</v>
      </c>
      <c r="B10" s="661"/>
      <c r="C10" s="661"/>
      <c r="D10" s="661"/>
      <c r="E10" s="661"/>
      <c r="F10" s="661"/>
      <c r="G10" s="661"/>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28.5" customHeight="1" x14ac:dyDescent="0.25">
      <c r="A16" s="11" t="s">
        <v>11</v>
      </c>
      <c r="B16" s="37" t="s">
        <v>195</v>
      </c>
      <c r="C16" s="37" t="s">
        <v>196</v>
      </c>
      <c r="D16" s="37" t="s">
        <v>94</v>
      </c>
      <c r="E16" s="591" t="s">
        <v>91</v>
      </c>
      <c r="F16" s="591"/>
      <c r="G16" s="322"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312</v>
      </c>
      <c r="B18" s="550"/>
      <c r="C18" s="550"/>
      <c r="D18" s="550"/>
      <c r="E18" s="550"/>
      <c r="F18" s="550"/>
      <c r="G18" s="550"/>
    </row>
    <row r="19" spans="1:16" ht="119.25" customHeight="1" x14ac:dyDescent="0.25">
      <c r="A19" s="567" t="s">
        <v>45</v>
      </c>
      <c r="B19" s="567"/>
      <c r="C19" s="567"/>
      <c r="D19" s="704" t="s">
        <v>682</v>
      </c>
      <c r="E19" s="704"/>
      <c r="F19" s="704"/>
      <c r="G19" s="704"/>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95</v>
      </c>
      <c r="C22" s="543"/>
      <c r="D22" s="543"/>
      <c r="E22" s="543"/>
      <c r="F22" s="543"/>
      <c r="G22" s="543"/>
    </row>
    <row r="23" spans="1:16" x14ac:dyDescent="0.25">
      <c r="A23" s="40">
        <v>2</v>
      </c>
      <c r="B23" s="543" t="s">
        <v>96</v>
      </c>
      <c r="C23" s="543"/>
      <c r="D23" s="543"/>
      <c r="E23" s="543"/>
      <c r="F23" s="543"/>
      <c r="G23" s="543"/>
    </row>
    <row r="24" spans="1:16" ht="25.5" customHeight="1" x14ac:dyDescent="0.25">
      <c r="A24" s="40">
        <v>3</v>
      </c>
      <c r="B24" s="543" t="s">
        <v>97</v>
      </c>
      <c r="C24" s="543"/>
      <c r="D24" s="543"/>
      <c r="E24" s="543"/>
      <c r="F24" s="543"/>
      <c r="G24" s="543"/>
    </row>
    <row r="25" spans="1:16" x14ac:dyDescent="0.25">
      <c r="A25" s="40">
        <v>4</v>
      </c>
      <c r="B25" s="543" t="s">
        <v>98</v>
      </c>
      <c r="C25" s="543"/>
      <c r="D25" s="543"/>
      <c r="E25" s="543"/>
      <c r="F25" s="543"/>
      <c r="G25" s="543"/>
    </row>
    <row r="26" spans="1:16" x14ac:dyDescent="0.25">
      <c r="A26" s="71"/>
      <c r="B26" s="71"/>
      <c r="C26" s="71"/>
      <c r="D26" s="72"/>
      <c r="E26" s="72"/>
      <c r="F26" s="72"/>
      <c r="G26" s="72"/>
    </row>
    <row r="27" spans="1:16" ht="15.75" x14ac:dyDescent="0.25">
      <c r="A27" s="562" t="s">
        <v>50</v>
      </c>
      <c r="B27" s="562"/>
      <c r="C27" s="562"/>
      <c r="D27" s="174" t="s">
        <v>99</v>
      </c>
      <c r="E27" s="15"/>
      <c r="F27" s="15"/>
      <c r="G27" s="15"/>
    </row>
    <row r="28" spans="1:16" ht="15.75" x14ac:dyDescent="0.25">
      <c r="A28" s="73"/>
      <c r="B28" s="73"/>
      <c r="C28" s="73"/>
      <c r="D28" s="15"/>
      <c r="E28" s="15"/>
      <c r="F28" s="15"/>
      <c r="G28" s="15"/>
    </row>
    <row r="29" spans="1:16" ht="15.75" customHeight="1" x14ac:dyDescent="0.25">
      <c r="A29" s="550" t="s">
        <v>49</v>
      </c>
      <c r="B29" s="550"/>
      <c r="C29" s="550"/>
      <c r="D29" s="550"/>
      <c r="E29" s="550"/>
      <c r="F29" s="550"/>
      <c r="G29" s="550"/>
    </row>
    <row r="30" spans="1:16" ht="15.75" customHeight="1" x14ac:dyDescent="0.25">
      <c r="A30" s="39"/>
      <c r="B30" s="39"/>
      <c r="C30" s="39"/>
      <c r="D30" s="39"/>
      <c r="E30" s="39"/>
      <c r="F30" s="39"/>
      <c r="G30" s="39"/>
    </row>
    <row r="31" spans="1:16" ht="15.75" x14ac:dyDescent="0.25">
      <c r="A31" s="18" t="s">
        <v>17</v>
      </c>
      <c r="B31" s="551" t="s">
        <v>19</v>
      </c>
      <c r="C31" s="551"/>
      <c r="D31" s="551"/>
      <c r="E31" s="551"/>
      <c r="F31" s="551"/>
      <c r="G31" s="551"/>
    </row>
    <row r="32" spans="1:16" ht="15.75" x14ac:dyDescent="0.25">
      <c r="A32" s="18">
        <v>1</v>
      </c>
      <c r="B32" s="703" t="s">
        <v>101</v>
      </c>
      <c r="C32" s="703"/>
      <c r="D32" s="703"/>
      <c r="E32" s="703"/>
      <c r="F32" s="703"/>
      <c r="G32" s="703"/>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ht="15.75" x14ac:dyDescent="0.25">
      <c r="A36" s="18" t="s">
        <v>17</v>
      </c>
      <c r="B36" s="551" t="s">
        <v>20</v>
      </c>
      <c r="C36" s="551"/>
      <c r="D36" s="551"/>
      <c r="E36" s="18" t="s">
        <v>22</v>
      </c>
      <c r="F36" s="18" t="s">
        <v>23</v>
      </c>
      <c r="G36" s="18" t="s">
        <v>24</v>
      </c>
    </row>
    <row r="37" spans="1:7" s="50" customFormat="1" ht="12.75" x14ac:dyDescent="0.2">
      <c r="A37" s="40">
        <v>1</v>
      </c>
      <c r="B37" s="543">
        <v>2</v>
      </c>
      <c r="C37" s="543"/>
      <c r="D37" s="543"/>
      <c r="E37" s="40">
        <v>3</v>
      </c>
      <c r="F37" s="40">
        <v>4</v>
      </c>
      <c r="G37" s="40">
        <v>5</v>
      </c>
    </row>
    <row r="38" spans="1:7" s="50" customFormat="1" ht="12.75" x14ac:dyDescent="0.2">
      <c r="A38" s="40">
        <v>1</v>
      </c>
      <c r="B38" s="543" t="s">
        <v>101</v>
      </c>
      <c r="C38" s="543"/>
      <c r="D38" s="543"/>
      <c r="E38" s="175">
        <v>0</v>
      </c>
      <c r="F38" s="175">
        <v>8977.92</v>
      </c>
      <c r="G38" s="51">
        <f>E38+F38</f>
        <v>8977.92</v>
      </c>
    </row>
    <row r="39" spans="1:7" ht="15.75" customHeight="1" x14ac:dyDescent="0.25">
      <c r="A39" s="551" t="s">
        <v>24</v>
      </c>
      <c r="B39" s="551"/>
      <c r="C39" s="551"/>
      <c r="D39" s="551"/>
      <c r="E39" s="176">
        <f>SUM(E38:E38)</f>
        <v>0</v>
      </c>
      <c r="F39" s="176">
        <f>SUM(F38:F38)</f>
        <v>8977.92</v>
      </c>
      <c r="G39" s="74">
        <f>SUM(G38:G38)</f>
        <v>8977.92</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ht="15.75" x14ac:dyDescent="0.25">
      <c r="A43" s="18" t="s">
        <v>17</v>
      </c>
      <c r="B43" s="581" t="s">
        <v>26</v>
      </c>
      <c r="C43" s="582"/>
      <c r="D43" s="583"/>
      <c r="E43" s="18" t="s">
        <v>22</v>
      </c>
      <c r="F43" s="18" t="s">
        <v>23</v>
      </c>
      <c r="G43" s="18" t="s">
        <v>24</v>
      </c>
    </row>
    <row r="44" spans="1:7" s="50" customFormat="1" ht="12.75" x14ac:dyDescent="0.2">
      <c r="A44" s="40">
        <v>1</v>
      </c>
      <c r="B44" s="537">
        <v>2</v>
      </c>
      <c r="C44" s="538"/>
      <c r="D44" s="539"/>
      <c r="E44" s="40">
        <v>3</v>
      </c>
      <c r="F44" s="40">
        <v>4</v>
      </c>
      <c r="G44" s="40">
        <v>5</v>
      </c>
    </row>
    <row r="45" spans="1:7" x14ac:dyDescent="0.25">
      <c r="A45" s="40">
        <v>1</v>
      </c>
      <c r="B45" s="537"/>
      <c r="C45" s="538"/>
      <c r="D45" s="539"/>
      <c r="E45" s="51"/>
      <c r="F45" s="51"/>
      <c r="G45" s="51">
        <f>E45+F45</f>
        <v>0</v>
      </c>
    </row>
    <row r="46" spans="1:7" ht="15.75" customHeight="1" x14ac:dyDescent="0.25">
      <c r="A46" s="581" t="s">
        <v>24</v>
      </c>
      <c r="B46" s="582"/>
      <c r="C46" s="582"/>
      <c r="D46" s="583"/>
      <c r="E46" s="51">
        <f>SUM(E45:E45)</f>
        <v>0</v>
      </c>
      <c r="F46" s="51">
        <f>SUM(F45:F45)</f>
        <v>0</v>
      </c>
      <c r="G46" s="51">
        <f>SUM(G45:G45)</f>
        <v>0</v>
      </c>
    </row>
    <row r="47" spans="1:7" ht="15.75" customHeight="1" x14ac:dyDescent="0.25">
      <c r="A47" s="550" t="s">
        <v>279</v>
      </c>
      <c r="B47" s="550"/>
      <c r="C47" s="550"/>
      <c r="D47" s="550"/>
      <c r="E47" s="550"/>
      <c r="F47" s="550"/>
      <c r="G47" s="550"/>
    </row>
    <row r="48" spans="1:7" ht="15.75" x14ac:dyDescent="0.25">
      <c r="A48" s="17"/>
    </row>
    <row r="49" spans="1:11" ht="15.75" x14ac:dyDescent="0.25">
      <c r="A49" s="18" t="s">
        <v>17</v>
      </c>
      <c r="B49" s="18" t="s">
        <v>27</v>
      </c>
      <c r="C49" s="18" t="s">
        <v>28</v>
      </c>
      <c r="D49" s="18" t="s">
        <v>29</v>
      </c>
      <c r="E49" s="18" t="s">
        <v>22</v>
      </c>
      <c r="F49" s="18" t="s">
        <v>23</v>
      </c>
      <c r="G49" s="18" t="s">
        <v>24</v>
      </c>
    </row>
    <row r="50" spans="1:11" ht="15.75" x14ac:dyDescent="0.25">
      <c r="A50" s="18">
        <v>1</v>
      </c>
      <c r="B50" s="18">
        <v>2</v>
      </c>
      <c r="C50" s="18">
        <v>3</v>
      </c>
      <c r="D50" s="18">
        <v>4</v>
      </c>
      <c r="E50" s="18">
        <v>5</v>
      </c>
      <c r="F50" s="18">
        <v>6</v>
      </c>
      <c r="G50" s="18">
        <v>7</v>
      </c>
    </row>
    <row r="51" spans="1:11" s="32" customFormat="1" ht="15.75" hidden="1" customHeight="1" x14ac:dyDescent="0.25">
      <c r="A51" s="52">
        <v>1</v>
      </c>
      <c r="B51" s="592" t="s">
        <v>131</v>
      </c>
      <c r="C51" s="593"/>
      <c r="D51" s="593"/>
      <c r="E51" s="593"/>
      <c r="F51" s="593"/>
      <c r="G51" s="594"/>
      <c r="I51" s="69"/>
      <c r="J51" s="70"/>
      <c r="K51" s="69"/>
    </row>
    <row r="52" spans="1:11" s="32" customFormat="1" ht="12.75" hidden="1" customHeight="1" x14ac:dyDescent="0.25">
      <c r="A52" s="75" t="s">
        <v>55</v>
      </c>
      <c r="B52" s="76" t="s">
        <v>30</v>
      </c>
      <c r="C52" s="52"/>
      <c r="D52" s="52"/>
      <c r="E52" s="52"/>
      <c r="F52" s="52"/>
      <c r="G52" s="87"/>
      <c r="I52" s="69"/>
      <c r="J52" s="70"/>
      <c r="K52" s="69"/>
    </row>
    <row r="53" spans="1:11" s="32" customFormat="1" ht="38.25" hidden="1" x14ac:dyDescent="0.25">
      <c r="A53" s="52"/>
      <c r="B53" s="52" t="s">
        <v>103</v>
      </c>
      <c r="C53" s="52" t="s">
        <v>57</v>
      </c>
      <c r="D53" s="52" t="s">
        <v>104</v>
      </c>
      <c r="E53" s="90">
        <f>45+12</f>
        <v>57</v>
      </c>
      <c r="F53" s="90"/>
      <c r="G53" s="91">
        <f t="shared" ref="G53:G59" si="0">E53</f>
        <v>57</v>
      </c>
      <c r="I53" s="69"/>
      <c r="J53" s="70"/>
      <c r="K53" s="69"/>
    </row>
    <row r="54" spans="1:11" s="32" customFormat="1" ht="38.25" hidden="1" x14ac:dyDescent="0.25">
      <c r="A54" s="52"/>
      <c r="B54" s="52" t="s">
        <v>105</v>
      </c>
      <c r="C54" s="52" t="s">
        <v>57</v>
      </c>
      <c r="D54" s="52" t="s">
        <v>104</v>
      </c>
      <c r="E54" s="91">
        <v>1177</v>
      </c>
      <c r="F54" s="91"/>
      <c r="G54" s="91">
        <f t="shared" si="0"/>
        <v>1177</v>
      </c>
      <c r="I54" s="69"/>
      <c r="J54" s="70"/>
      <c r="K54" s="69"/>
    </row>
    <row r="55" spans="1:11" s="32" customFormat="1" ht="38.25" hidden="1" x14ac:dyDescent="0.25">
      <c r="A55" s="52"/>
      <c r="B55" s="52" t="s">
        <v>106</v>
      </c>
      <c r="C55" s="52" t="s">
        <v>57</v>
      </c>
      <c r="D55" s="52" t="s">
        <v>104</v>
      </c>
      <c r="E55" s="91">
        <v>72</v>
      </c>
      <c r="F55" s="91"/>
      <c r="G55" s="91">
        <f t="shared" si="0"/>
        <v>72</v>
      </c>
      <c r="I55" s="69"/>
      <c r="J55" s="70"/>
      <c r="K55" s="69"/>
    </row>
    <row r="56" spans="1:11" s="32" customFormat="1" ht="49.5" hidden="1" customHeight="1" x14ac:dyDescent="0.25">
      <c r="A56" s="52"/>
      <c r="B56" s="52" t="s">
        <v>107</v>
      </c>
      <c r="C56" s="52" t="s">
        <v>61</v>
      </c>
      <c r="D56" s="52" t="s">
        <v>64</v>
      </c>
      <c r="E56" s="92">
        <v>143.32</v>
      </c>
      <c r="F56" s="88"/>
      <c r="G56" s="92">
        <f t="shared" si="0"/>
        <v>143.32</v>
      </c>
      <c r="I56" s="69"/>
      <c r="J56" s="70"/>
      <c r="K56" s="69"/>
    </row>
    <row r="57" spans="1:11" s="32" customFormat="1" ht="72.75" hidden="1" customHeight="1" x14ac:dyDescent="0.25">
      <c r="A57" s="52"/>
      <c r="B57" s="52" t="s">
        <v>108</v>
      </c>
      <c r="C57" s="52" t="s">
        <v>61</v>
      </c>
      <c r="D57" s="52" t="s">
        <v>64</v>
      </c>
      <c r="E57" s="92">
        <v>59</v>
      </c>
      <c r="F57" s="88"/>
      <c r="G57" s="92">
        <f t="shared" si="0"/>
        <v>59</v>
      </c>
      <c r="I57" s="69"/>
      <c r="J57" s="70"/>
      <c r="K57" s="69"/>
    </row>
    <row r="58" spans="1:11" s="32" customFormat="1" ht="63.75" hidden="1" x14ac:dyDescent="0.25">
      <c r="A58" s="52"/>
      <c r="B58" s="52" t="s">
        <v>109</v>
      </c>
      <c r="C58" s="52" t="s">
        <v>61</v>
      </c>
      <c r="D58" s="52" t="s">
        <v>64</v>
      </c>
      <c r="E58" s="92">
        <v>341.45</v>
      </c>
      <c r="F58" s="88"/>
      <c r="G58" s="92">
        <f t="shared" si="0"/>
        <v>341.45</v>
      </c>
      <c r="I58" s="69"/>
      <c r="J58" s="70"/>
      <c r="K58" s="69"/>
    </row>
    <row r="59" spans="1:11" s="32" customFormat="1" ht="44.25" hidden="1" customHeight="1" x14ac:dyDescent="0.25">
      <c r="A59" s="52"/>
      <c r="B59" s="52" t="s">
        <v>110</v>
      </c>
      <c r="C59" s="52" t="s">
        <v>61</v>
      </c>
      <c r="D59" s="52" t="s">
        <v>64</v>
      </c>
      <c r="E59" s="92">
        <v>868.1</v>
      </c>
      <c r="F59" s="88"/>
      <c r="G59" s="92">
        <f t="shared" si="0"/>
        <v>868.1</v>
      </c>
      <c r="I59" s="69"/>
      <c r="J59" s="70"/>
      <c r="K59" s="69"/>
    </row>
    <row r="60" spans="1:11" s="32" customFormat="1" ht="12.75" hidden="1" customHeight="1" x14ac:dyDescent="0.25">
      <c r="A60" s="52"/>
      <c r="B60" s="52" t="s">
        <v>67</v>
      </c>
      <c r="C60" s="52" t="s">
        <v>61</v>
      </c>
      <c r="D60" s="52" t="s">
        <v>64</v>
      </c>
      <c r="E60" s="92">
        <f>SUM(E56:E59)</f>
        <v>1411.87</v>
      </c>
      <c r="F60" s="88"/>
      <c r="G60" s="92">
        <f>SUM(G56:G59)</f>
        <v>1411.87</v>
      </c>
      <c r="I60" s="69"/>
      <c r="J60" s="70"/>
      <c r="K60" s="69"/>
    </row>
    <row r="61" spans="1:11" s="32" customFormat="1" ht="12.75" hidden="1" customHeight="1" x14ac:dyDescent="0.25">
      <c r="A61" s="75" t="s">
        <v>68</v>
      </c>
      <c r="B61" s="76" t="s">
        <v>31</v>
      </c>
      <c r="C61" s="52"/>
      <c r="D61" s="52"/>
      <c r="E61" s="88"/>
      <c r="F61" s="88"/>
      <c r="G61" s="87"/>
      <c r="I61" s="69"/>
      <c r="J61" s="70"/>
      <c r="K61" s="69"/>
    </row>
    <row r="62" spans="1:11" s="32" customFormat="1" ht="38.25" hidden="1" x14ac:dyDescent="0.25">
      <c r="A62" s="52"/>
      <c r="B62" s="52" t="s">
        <v>111</v>
      </c>
      <c r="C62" s="52" t="s">
        <v>70</v>
      </c>
      <c r="D62" s="52" t="s">
        <v>112</v>
      </c>
      <c r="E62" s="91">
        <v>32208</v>
      </c>
      <c r="F62" s="91"/>
      <c r="G62" s="91">
        <f>E62</f>
        <v>32208</v>
      </c>
      <c r="I62" s="69"/>
      <c r="J62" s="70"/>
      <c r="K62" s="69"/>
    </row>
    <row r="63" spans="1:11" s="32" customFormat="1" ht="12.75" hidden="1" customHeight="1" x14ac:dyDescent="0.25">
      <c r="A63" s="52"/>
      <c r="B63" s="52" t="s">
        <v>69</v>
      </c>
      <c r="C63" s="52" t="s">
        <v>70</v>
      </c>
      <c r="D63" s="52" t="s">
        <v>71</v>
      </c>
      <c r="E63" s="91">
        <v>2097</v>
      </c>
      <c r="F63" s="91"/>
      <c r="G63" s="91">
        <f>E63</f>
        <v>2097</v>
      </c>
      <c r="I63" s="69"/>
      <c r="J63" s="70"/>
      <c r="K63" s="69"/>
    </row>
    <row r="64" spans="1:11" s="32" customFormat="1" ht="12.75" hidden="1" customHeight="1" x14ac:dyDescent="0.25">
      <c r="A64" s="75" t="s">
        <v>72</v>
      </c>
      <c r="B64" s="76" t="s">
        <v>32</v>
      </c>
      <c r="C64" s="52"/>
      <c r="D64" s="52"/>
      <c r="E64" s="88"/>
      <c r="F64" s="88"/>
      <c r="G64" s="91"/>
      <c r="I64" s="69"/>
      <c r="J64" s="70"/>
      <c r="K64" s="69"/>
    </row>
    <row r="65" spans="1:11" s="32" customFormat="1" ht="38.25" hidden="1" x14ac:dyDescent="0.25">
      <c r="A65" s="52"/>
      <c r="B65" s="52" t="s">
        <v>113</v>
      </c>
      <c r="C65" s="52" t="s">
        <v>73</v>
      </c>
      <c r="D65" s="52" t="s">
        <v>74</v>
      </c>
      <c r="E65" s="93">
        <v>8610.92</v>
      </c>
      <c r="F65" s="93">
        <v>180.55</v>
      </c>
      <c r="G65" s="92">
        <f>E65+F65</f>
        <v>8791.4699999999993</v>
      </c>
      <c r="H65" s="33"/>
      <c r="I65" s="78"/>
      <c r="J65" s="79"/>
      <c r="K65" s="69"/>
    </row>
    <row r="66" spans="1:11" s="32" customFormat="1" ht="12.75" hidden="1" customHeight="1" x14ac:dyDescent="0.2">
      <c r="A66" s="52"/>
      <c r="B66" s="52" t="s">
        <v>114</v>
      </c>
      <c r="C66" s="52" t="s">
        <v>73</v>
      </c>
      <c r="D66" s="52" t="s">
        <v>74</v>
      </c>
      <c r="E66" s="93">
        <v>19916.189999999999</v>
      </c>
      <c r="F66" s="93">
        <v>1607.59</v>
      </c>
      <c r="G66" s="92">
        <f>E66+F66</f>
        <v>21523.78</v>
      </c>
      <c r="H66" s="80"/>
      <c r="I66" s="81"/>
      <c r="J66" s="82"/>
      <c r="K66" s="69"/>
    </row>
    <row r="67" spans="1:11" s="32" customFormat="1" ht="51" hidden="1" x14ac:dyDescent="0.25">
      <c r="A67" s="52"/>
      <c r="B67" s="52" t="s">
        <v>115</v>
      </c>
      <c r="C67" s="52" t="s">
        <v>116</v>
      </c>
      <c r="D67" s="52" t="s">
        <v>117</v>
      </c>
      <c r="E67" s="92">
        <f>E62*E70/1000*85%</f>
        <v>4654.0559999999996</v>
      </c>
      <c r="F67" s="92"/>
      <c r="G67" s="92">
        <f>E67</f>
        <v>4654.0559999999996</v>
      </c>
      <c r="I67" s="69"/>
      <c r="J67" s="83"/>
      <c r="K67" s="69"/>
    </row>
    <row r="68" spans="1:11" s="32" customFormat="1" ht="63.75" hidden="1" x14ac:dyDescent="0.25">
      <c r="A68" s="52"/>
      <c r="B68" s="52" t="s">
        <v>118</v>
      </c>
      <c r="C68" s="52" t="s">
        <v>75</v>
      </c>
      <c r="D68" s="52" t="s">
        <v>119</v>
      </c>
      <c r="E68" s="92">
        <f>(E63*E71)/1000*65.9%</f>
        <v>345.48075</v>
      </c>
      <c r="F68" s="92"/>
      <c r="G68" s="92">
        <f>E68</f>
        <v>345.48075</v>
      </c>
      <c r="I68" s="69"/>
      <c r="J68" s="70"/>
      <c r="K68" s="69"/>
    </row>
    <row r="69" spans="1:11" s="32" customFormat="1" ht="12.75" hidden="1" customHeight="1" x14ac:dyDescent="0.25">
      <c r="A69" s="75" t="s">
        <v>77</v>
      </c>
      <c r="B69" s="76" t="s">
        <v>33</v>
      </c>
      <c r="C69" s="52"/>
      <c r="D69" s="52"/>
      <c r="E69" s="94"/>
      <c r="F69" s="94"/>
      <c r="G69" s="87"/>
      <c r="I69" s="69"/>
      <c r="J69" s="85"/>
      <c r="K69" s="69"/>
    </row>
    <row r="70" spans="1:11" s="32" customFormat="1" ht="51" hidden="1" x14ac:dyDescent="0.25">
      <c r="A70" s="52"/>
      <c r="B70" s="52" t="s">
        <v>120</v>
      </c>
      <c r="C70" s="52" t="s">
        <v>121</v>
      </c>
      <c r="D70" s="52" t="s">
        <v>117</v>
      </c>
      <c r="E70" s="87">
        <v>170</v>
      </c>
      <c r="F70" s="87"/>
      <c r="G70" s="87">
        <f>E70</f>
        <v>170</v>
      </c>
      <c r="I70" s="69"/>
      <c r="J70" s="70"/>
      <c r="K70" s="69"/>
    </row>
    <row r="71" spans="1:11" s="32" customFormat="1" ht="63.75" hidden="1" x14ac:dyDescent="0.25">
      <c r="A71" s="52"/>
      <c r="B71" s="52" t="s">
        <v>122</v>
      </c>
      <c r="C71" s="52" t="s">
        <v>78</v>
      </c>
      <c r="D71" s="52" t="s">
        <v>76</v>
      </c>
      <c r="E71" s="87">
        <v>250</v>
      </c>
      <c r="F71" s="87"/>
      <c r="G71" s="87">
        <f>E71</f>
        <v>250</v>
      </c>
      <c r="I71" s="69"/>
      <c r="J71" s="70"/>
      <c r="K71" s="69"/>
    </row>
    <row r="72" spans="1:11" s="32" customFormat="1" ht="15.75" hidden="1" customHeight="1" x14ac:dyDescent="0.25">
      <c r="A72" s="52">
        <v>2</v>
      </c>
      <c r="B72" s="540" t="s">
        <v>79</v>
      </c>
      <c r="C72" s="541"/>
      <c r="D72" s="541"/>
      <c r="E72" s="541"/>
      <c r="F72" s="541"/>
      <c r="G72" s="542"/>
      <c r="I72" s="69"/>
      <c r="J72" s="70"/>
      <c r="K72" s="69"/>
    </row>
    <row r="73" spans="1:11" s="32" customFormat="1" ht="15" hidden="1" customHeight="1" x14ac:dyDescent="0.25">
      <c r="A73" s="75" t="s">
        <v>80</v>
      </c>
      <c r="B73" s="76" t="s">
        <v>56</v>
      </c>
      <c r="C73" s="52"/>
      <c r="D73" s="52"/>
      <c r="E73" s="86"/>
      <c r="F73" s="86"/>
      <c r="G73" s="87"/>
      <c r="I73" s="69"/>
      <c r="J73" s="70"/>
      <c r="K73" s="69"/>
    </row>
    <row r="74" spans="1:11" s="32" customFormat="1" ht="25.5" hidden="1" x14ac:dyDescent="0.25">
      <c r="A74" s="52"/>
      <c r="B74" s="52" t="s">
        <v>81</v>
      </c>
      <c r="C74" s="52" t="s">
        <v>73</v>
      </c>
      <c r="D74" s="52" t="s">
        <v>82</v>
      </c>
      <c r="E74" s="87"/>
      <c r="F74" s="92" t="e">
        <f>#REF!</f>
        <v>#REF!</v>
      </c>
      <c r="G74" s="95" t="e">
        <f>F74</f>
        <v>#REF!</v>
      </c>
      <c r="I74" s="69"/>
      <c r="J74" s="70"/>
      <c r="K74" s="69"/>
    </row>
    <row r="75" spans="1:11" s="32" customFormat="1" ht="15" hidden="1" customHeight="1" x14ac:dyDescent="0.25">
      <c r="A75" s="75" t="s">
        <v>83</v>
      </c>
      <c r="B75" s="76" t="s">
        <v>31</v>
      </c>
      <c r="C75" s="52"/>
      <c r="D75" s="52"/>
      <c r="E75" s="88"/>
      <c r="F75" s="88"/>
      <c r="G75" s="87"/>
      <c r="I75" s="69"/>
      <c r="J75" s="70"/>
      <c r="K75" s="69"/>
    </row>
    <row r="76" spans="1:11" s="32" customFormat="1" ht="38.25" hidden="1" x14ac:dyDescent="0.25">
      <c r="A76" s="52"/>
      <c r="B76" s="52" t="s">
        <v>84</v>
      </c>
      <c r="C76" s="52" t="s">
        <v>57</v>
      </c>
      <c r="D76" s="52" t="s">
        <v>85</v>
      </c>
      <c r="E76" s="87"/>
      <c r="F76" s="87">
        <v>2</v>
      </c>
      <c r="G76" s="90">
        <f>F76</f>
        <v>2</v>
      </c>
      <c r="I76" s="69"/>
      <c r="J76" s="70"/>
      <c r="K76" s="69"/>
    </row>
    <row r="77" spans="1:11" s="32" customFormat="1" ht="15" hidden="1" customHeight="1" x14ac:dyDescent="0.25">
      <c r="A77" s="75" t="s">
        <v>86</v>
      </c>
      <c r="B77" s="76" t="s">
        <v>32</v>
      </c>
      <c r="C77" s="52"/>
      <c r="D77" s="52"/>
      <c r="E77" s="88"/>
      <c r="F77" s="88"/>
      <c r="G77" s="87"/>
      <c r="I77" s="69"/>
      <c r="J77" s="70"/>
      <c r="K77" s="69"/>
    </row>
    <row r="78" spans="1:11" s="32" customFormat="1" ht="25.5" hidden="1" x14ac:dyDescent="0.25">
      <c r="A78" s="52"/>
      <c r="B78" s="52" t="s">
        <v>87</v>
      </c>
      <c r="C78" s="52" t="s">
        <v>73</v>
      </c>
      <c r="D78" s="52" t="s">
        <v>74</v>
      </c>
      <c r="E78" s="87"/>
      <c r="F78" s="92" t="e">
        <f>F74/F76</f>
        <v>#REF!</v>
      </c>
      <c r="G78" s="95" t="e">
        <f>F78</f>
        <v>#REF!</v>
      </c>
      <c r="I78" s="69"/>
      <c r="J78" s="70"/>
      <c r="K78" s="69"/>
    </row>
    <row r="79" spans="1:11" s="32" customFormat="1" ht="14.25" hidden="1" customHeight="1" x14ac:dyDescent="0.25">
      <c r="A79" s="75" t="s">
        <v>88</v>
      </c>
      <c r="B79" s="76" t="s">
        <v>33</v>
      </c>
      <c r="C79" s="52"/>
      <c r="D79" s="52"/>
      <c r="E79" s="89"/>
      <c r="F79" s="89"/>
      <c r="G79" s="87"/>
      <c r="I79" s="69"/>
      <c r="J79" s="70"/>
      <c r="K79" s="69"/>
    </row>
    <row r="80" spans="1:11" s="32" customFormat="1" ht="38.25" hidden="1" x14ac:dyDescent="0.25">
      <c r="A80" s="52"/>
      <c r="B80" s="52" t="s">
        <v>89</v>
      </c>
      <c r="C80" s="52" t="s">
        <v>90</v>
      </c>
      <c r="D80" s="52" t="s">
        <v>74</v>
      </c>
      <c r="E80" s="87"/>
      <c r="F80" s="91">
        <v>100</v>
      </c>
      <c r="G80" s="90">
        <f>F80</f>
        <v>100</v>
      </c>
      <c r="I80" s="69"/>
      <c r="J80" s="70"/>
      <c r="K80" s="69"/>
    </row>
    <row r="81" spans="1:11" s="32" customFormat="1" ht="15.75" customHeight="1" x14ac:dyDescent="0.25">
      <c r="A81" s="52">
        <v>1</v>
      </c>
      <c r="B81" s="540" t="s">
        <v>313</v>
      </c>
      <c r="C81" s="541"/>
      <c r="D81" s="541"/>
      <c r="E81" s="541"/>
      <c r="F81" s="541"/>
      <c r="G81" s="542"/>
      <c r="I81" s="69"/>
      <c r="J81" s="70"/>
      <c r="K81" s="69"/>
    </row>
    <row r="82" spans="1:11" s="32" customFormat="1" ht="18" customHeight="1" x14ac:dyDescent="0.25">
      <c r="A82" s="75" t="s">
        <v>55</v>
      </c>
      <c r="B82" s="76" t="s">
        <v>56</v>
      </c>
      <c r="C82" s="52"/>
      <c r="D82" s="52"/>
      <c r="E82" s="86"/>
      <c r="F82" s="86"/>
      <c r="G82" s="87"/>
      <c r="I82" s="69"/>
      <c r="J82" s="70"/>
      <c r="K82" s="69"/>
    </row>
    <row r="83" spans="1:11" s="32" customFormat="1" ht="22.5" x14ac:dyDescent="0.25">
      <c r="A83" s="52"/>
      <c r="B83" s="52" t="s">
        <v>81</v>
      </c>
      <c r="C83" s="52" t="s">
        <v>73</v>
      </c>
      <c r="D83" s="52" t="s">
        <v>124</v>
      </c>
      <c r="E83" s="87"/>
      <c r="F83" s="92">
        <f>F38</f>
        <v>8977.92</v>
      </c>
      <c r="G83" s="95">
        <f>F83</f>
        <v>8977.92</v>
      </c>
      <c r="I83" s="69"/>
      <c r="J83" s="70"/>
      <c r="K83" s="69"/>
    </row>
    <row r="84" spans="1:11" s="32" customFormat="1" ht="17.25" customHeight="1" x14ac:dyDescent="0.25">
      <c r="A84" s="75" t="s">
        <v>68</v>
      </c>
      <c r="B84" s="76" t="s">
        <v>31</v>
      </c>
      <c r="C84" s="52"/>
      <c r="D84" s="52"/>
      <c r="E84" s="88"/>
      <c r="F84" s="88"/>
      <c r="G84" s="87"/>
      <c r="I84" s="69"/>
      <c r="J84" s="70"/>
      <c r="K84" s="69"/>
    </row>
    <row r="85" spans="1:11" s="32" customFormat="1" ht="25.5" x14ac:dyDescent="0.25">
      <c r="A85" s="52"/>
      <c r="B85" s="52" t="s">
        <v>126</v>
      </c>
      <c r="C85" s="52" t="s">
        <v>57</v>
      </c>
      <c r="D85" s="52" t="s">
        <v>85</v>
      </c>
      <c r="E85" s="87"/>
      <c r="F85" s="87">
        <v>1</v>
      </c>
      <c r="G85" s="91">
        <f>F85</f>
        <v>1</v>
      </c>
      <c r="I85" s="69"/>
      <c r="J85" s="70"/>
      <c r="K85" s="69"/>
    </row>
    <row r="86" spans="1:11" s="32" customFormat="1" ht="18" customHeight="1" x14ac:dyDescent="0.25">
      <c r="A86" s="75" t="s">
        <v>72</v>
      </c>
      <c r="B86" s="76" t="s">
        <v>32</v>
      </c>
      <c r="C86" s="52"/>
      <c r="D86" s="52"/>
      <c r="E86" s="88"/>
      <c r="F86" s="88"/>
      <c r="G86" s="87"/>
      <c r="I86" s="69"/>
      <c r="J86" s="70"/>
      <c r="K86" s="69"/>
    </row>
    <row r="87" spans="1:11" s="32" customFormat="1" ht="25.5" x14ac:dyDescent="0.25">
      <c r="A87" s="52"/>
      <c r="B87" s="52" t="s">
        <v>128</v>
      </c>
      <c r="C87" s="52" t="s">
        <v>73</v>
      </c>
      <c r="D87" s="52" t="s">
        <v>74</v>
      </c>
      <c r="E87" s="87"/>
      <c r="F87" s="92">
        <f>F83/F85</f>
        <v>8977.92</v>
      </c>
      <c r="G87" s="95">
        <f>F87</f>
        <v>8977.92</v>
      </c>
      <c r="I87" s="69"/>
      <c r="J87" s="70"/>
      <c r="K87" s="69"/>
    </row>
    <row r="88" spans="1:11" s="32" customFormat="1" ht="14.25" customHeight="1" x14ac:dyDescent="0.25">
      <c r="A88" s="75" t="s">
        <v>77</v>
      </c>
      <c r="B88" s="76" t="s">
        <v>33</v>
      </c>
      <c r="C88" s="52"/>
      <c r="D88" s="52"/>
      <c r="E88" s="89"/>
      <c r="F88" s="89"/>
      <c r="G88" s="87"/>
      <c r="I88" s="69"/>
      <c r="J88" s="70"/>
      <c r="K88" s="69"/>
    </row>
    <row r="89" spans="1:11" s="32" customFormat="1" ht="25.5" x14ac:dyDescent="0.25">
      <c r="A89" s="52"/>
      <c r="B89" s="52" t="s">
        <v>130</v>
      </c>
      <c r="C89" s="52" t="s">
        <v>90</v>
      </c>
      <c r="D89" s="52" t="s">
        <v>74</v>
      </c>
      <c r="E89" s="87"/>
      <c r="F89" s="91">
        <v>100</v>
      </c>
      <c r="G89" s="90">
        <f>F89</f>
        <v>100</v>
      </c>
      <c r="I89" s="69"/>
      <c r="J89" s="70"/>
      <c r="K89" s="69"/>
    </row>
    <row r="90" spans="1:11" ht="15.75" x14ac:dyDescent="0.25">
      <c r="A90" s="17"/>
    </row>
    <row r="91" spans="1:11" ht="37.5" customHeight="1" x14ac:dyDescent="0.25">
      <c r="A91" s="700" t="s">
        <v>370</v>
      </c>
      <c r="B91" s="700"/>
      <c r="C91" s="700"/>
      <c r="D91" s="45"/>
      <c r="E91" s="23"/>
      <c r="F91" s="559" t="s">
        <v>386</v>
      </c>
      <c r="G91" s="559"/>
    </row>
    <row r="92" spans="1:11" s="28" customFormat="1" ht="8.25" x14ac:dyDescent="0.15">
      <c r="A92" s="46"/>
      <c r="B92" s="47"/>
      <c r="D92" s="48" t="s">
        <v>34</v>
      </c>
      <c r="F92" s="560" t="s">
        <v>35</v>
      </c>
      <c r="G92" s="560"/>
    </row>
    <row r="93" spans="1:11" ht="15.75" x14ac:dyDescent="0.25">
      <c r="A93" s="557" t="s">
        <v>36</v>
      </c>
      <c r="B93" s="557"/>
      <c r="C93" s="16"/>
      <c r="D93" s="16"/>
    </row>
    <row r="94" spans="1:11" ht="15.75" x14ac:dyDescent="0.25">
      <c r="A94" s="20"/>
      <c r="B94" s="20"/>
      <c r="C94" s="16"/>
      <c r="D94" s="16"/>
    </row>
    <row r="95" spans="1:11" ht="50.25" customHeight="1" x14ac:dyDescent="0.25">
      <c r="A95" s="558" t="s">
        <v>414</v>
      </c>
      <c r="B95" s="558"/>
      <c r="C95" s="558"/>
      <c r="D95" s="22"/>
      <c r="E95" s="23"/>
      <c r="F95" s="559" t="s">
        <v>54</v>
      </c>
      <c r="G95" s="559"/>
    </row>
    <row r="96" spans="1:11" s="28" customFormat="1" ht="8.25" x14ac:dyDescent="0.15">
      <c r="A96" s="49"/>
      <c r="B96" s="47"/>
      <c r="C96" s="47"/>
      <c r="D96" s="48" t="s">
        <v>34</v>
      </c>
      <c r="F96" s="560" t="s">
        <v>35</v>
      </c>
      <c r="G96" s="560"/>
    </row>
    <row r="97" spans="1:2" x14ac:dyDescent="0.25">
      <c r="A97" s="548" t="s">
        <v>37</v>
      </c>
      <c r="B97" s="548"/>
    </row>
    <row r="98" spans="1:2" x14ac:dyDescent="0.25">
      <c r="A98" s="549">
        <v>44925</v>
      </c>
      <c r="B98" s="549"/>
    </row>
    <row r="99" spans="1:2" x14ac:dyDescent="0.25">
      <c r="A99" s="544" t="s">
        <v>38</v>
      </c>
      <c r="B99" s="544"/>
    </row>
  </sheetData>
  <mergeCells count="62">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E17:F17"/>
    <mergeCell ref="K17:L17"/>
    <mergeCell ref="M17:O17"/>
    <mergeCell ref="A18:G18"/>
    <mergeCell ref="A19:C19"/>
    <mergeCell ref="D19:G19"/>
    <mergeCell ref="A34:G34"/>
    <mergeCell ref="B36:D36"/>
    <mergeCell ref="B37:D37"/>
    <mergeCell ref="B32:G32"/>
    <mergeCell ref="A20:G20"/>
    <mergeCell ref="B21:G21"/>
    <mergeCell ref="B22:G22"/>
    <mergeCell ref="B23:G23"/>
    <mergeCell ref="B24:G24"/>
    <mergeCell ref="B25:G25"/>
    <mergeCell ref="A27:C27"/>
    <mergeCell ref="A29:G29"/>
    <mergeCell ref="B31:G31"/>
    <mergeCell ref="B38:D38"/>
    <mergeCell ref="A39:D39"/>
    <mergeCell ref="A41:G41"/>
    <mergeCell ref="B43:D43"/>
    <mergeCell ref="B44:D44"/>
    <mergeCell ref="B45:D45"/>
    <mergeCell ref="A46:D46"/>
    <mergeCell ref="B51:G51"/>
    <mergeCell ref="B72:G72"/>
    <mergeCell ref="B81:G81"/>
    <mergeCell ref="A91:C91"/>
    <mergeCell ref="F91:G91"/>
    <mergeCell ref="A98:B98"/>
    <mergeCell ref="A99:B99"/>
    <mergeCell ref="A47:G47"/>
    <mergeCell ref="F92:G92"/>
    <mergeCell ref="A93:B93"/>
    <mergeCell ref="A95:C95"/>
    <mergeCell ref="F95:G95"/>
    <mergeCell ref="F96:G96"/>
    <mergeCell ref="A97:B97"/>
  </mergeCells>
  <pageMargins left="0.39370078740157483" right="0.39370078740157483" top="0.39370078740157483" bottom="0.39370078740157483" header="0" footer="0"/>
  <pageSetup paperSize="9" scale="99" orientation="landscape" horizontalDpi="300" verticalDpi="300" r:id="rId1"/>
  <rowBreaks count="2" manualBreakCount="2">
    <brk id="19" max="6" man="1"/>
    <brk id="46"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view="pageBreakPreview" zoomScaleSheetLayoutView="10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407</v>
      </c>
      <c r="F7" s="580"/>
      <c r="G7" s="580"/>
    </row>
    <row r="9" spans="1:16" ht="15.75" x14ac:dyDescent="0.25">
      <c r="A9" s="661" t="s">
        <v>4</v>
      </c>
      <c r="B9" s="661"/>
      <c r="C9" s="661"/>
      <c r="D9" s="661"/>
      <c r="E9" s="661"/>
      <c r="F9" s="661"/>
      <c r="G9" s="661"/>
    </row>
    <row r="10" spans="1:16" ht="15.75" x14ac:dyDescent="0.25">
      <c r="A10" s="661" t="s">
        <v>365</v>
      </c>
      <c r="B10" s="661"/>
      <c r="C10" s="661"/>
      <c r="D10" s="661"/>
      <c r="E10" s="661"/>
      <c r="F10" s="661"/>
      <c r="G10" s="661"/>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31" t="s">
        <v>6</v>
      </c>
      <c r="C13" s="27"/>
      <c r="D13" s="573" t="s">
        <v>3</v>
      </c>
      <c r="E13" s="573"/>
      <c r="F13" s="27"/>
      <c r="G13" s="226"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227" t="s">
        <v>10</v>
      </c>
      <c r="C15" s="24"/>
      <c r="D15" s="565" t="s">
        <v>9</v>
      </c>
      <c r="E15" s="565"/>
      <c r="F15" s="5"/>
      <c r="G15" s="25" t="s">
        <v>7</v>
      </c>
      <c r="H15" s="6"/>
      <c r="I15" s="566"/>
      <c r="J15" s="566"/>
      <c r="K15" s="566"/>
      <c r="L15" s="566"/>
      <c r="M15" s="566"/>
      <c r="N15" s="7"/>
      <c r="O15" s="575"/>
      <c r="P15" s="575"/>
    </row>
    <row r="16" spans="1:16" x14ac:dyDescent="0.25">
      <c r="A16" s="11" t="s">
        <v>11</v>
      </c>
      <c r="B16" s="230" t="s">
        <v>349</v>
      </c>
      <c r="C16" s="230" t="s">
        <v>348</v>
      </c>
      <c r="D16" s="237" t="s">
        <v>354</v>
      </c>
      <c r="E16" s="705" t="s">
        <v>353</v>
      </c>
      <c r="F16" s="706"/>
      <c r="G16" s="322" t="s">
        <v>408</v>
      </c>
      <c r="H16" s="232"/>
      <c r="I16" s="10"/>
      <c r="J16" s="232"/>
      <c r="K16" s="570"/>
      <c r="L16" s="570"/>
      <c r="M16" s="570"/>
      <c r="N16" s="570"/>
      <c r="O16" s="570"/>
      <c r="P16" s="232"/>
    </row>
    <row r="17" spans="1:16" s="35" customFormat="1" ht="24.75" x14ac:dyDescent="0.25">
      <c r="B17" s="231" t="s">
        <v>12</v>
      </c>
      <c r="C17" s="227" t="s">
        <v>13</v>
      </c>
      <c r="D17" s="227" t="s">
        <v>14</v>
      </c>
      <c r="E17" s="565" t="s">
        <v>15</v>
      </c>
      <c r="F17" s="565"/>
      <c r="G17" s="227" t="s">
        <v>16</v>
      </c>
      <c r="H17" s="36"/>
      <c r="I17" s="229"/>
      <c r="J17" s="229"/>
      <c r="K17" s="566"/>
      <c r="L17" s="566"/>
      <c r="M17" s="566"/>
      <c r="N17" s="566"/>
      <c r="O17" s="566"/>
      <c r="P17" s="229"/>
    </row>
    <row r="18" spans="1:16" ht="35.25" customHeight="1" x14ac:dyDescent="0.25">
      <c r="A18" s="550" t="s">
        <v>369</v>
      </c>
      <c r="B18" s="550"/>
      <c r="C18" s="550"/>
      <c r="D18" s="550"/>
      <c r="E18" s="550"/>
      <c r="F18" s="550"/>
      <c r="G18" s="550"/>
    </row>
    <row r="19" spans="1:16" ht="114" customHeight="1" x14ac:dyDescent="0.25">
      <c r="A19" s="567" t="s">
        <v>45</v>
      </c>
      <c r="B19" s="567"/>
      <c r="C19" s="567"/>
      <c r="D19" s="633" t="s">
        <v>683</v>
      </c>
      <c r="E19" s="633"/>
      <c r="F19" s="633"/>
      <c r="G19" s="633"/>
    </row>
    <row r="20" spans="1:16" ht="15.75" customHeight="1" x14ac:dyDescent="0.25">
      <c r="A20" s="550" t="s">
        <v>46</v>
      </c>
      <c r="B20" s="550"/>
      <c r="C20" s="550"/>
      <c r="D20" s="550"/>
      <c r="E20" s="550"/>
      <c r="F20" s="550"/>
      <c r="G20" s="550"/>
    </row>
    <row r="21" spans="1:16" x14ac:dyDescent="0.25">
      <c r="A21" s="225" t="s">
        <v>17</v>
      </c>
      <c r="B21" s="543" t="s">
        <v>18</v>
      </c>
      <c r="C21" s="543"/>
      <c r="D21" s="543"/>
      <c r="E21" s="543"/>
      <c r="F21" s="543"/>
      <c r="G21" s="543"/>
    </row>
    <row r="22" spans="1:16" x14ac:dyDescent="0.25">
      <c r="A22" s="225">
        <v>1</v>
      </c>
      <c r="B22" s="707" t="s">
        <v>95</v>
      </c>
      <c r="C22" s="707"/>
      <c r="D22" s="707"/>
      <c r="E22" s="707"/>
      <c r="F22" s="707"/>
      <c r="G22" s="707"/>
    </row>
    <row r="23" spans="1:16" x14ac:dyDescent="0.25">
      <c r="A23" s="225">
        <v>2</v>
      </c>
      <c r="B23" s="707" t="s">
        <v>327</v>
      </c>
      <c r="C23" s="707"/>
      <c r="D23" s="707"/>
      <c r="E23" s="707"/>
      <c r="F23" s="707"/>
      <c r="G23" s="707"/>
    </row>
    <row r="24" spans="1:16" x14ac:dyDescent="0.25">
      <c r="A24" s="225">
        <v>3</v>
      </c>
      <c r="B24" s="708" t="s">
        <v>328</v>
      </c>
      <c r="C24" s="709"/>
      <c r="D24" s="709"/>
      <c r="E24" s="709"/>
      <c r="F24" s="709"/>
      <c r="G24" s="710"/>
    </row>
    <row r="25" spans="1:16" x14ac:dyDescent="0.25">
      <c r="A25" s="225">
        <v>4</v>
      </c>
      <c r="B25" s="707" t="s">
        <v>202</v>
      </c>
      <c r="C25" s="707"/>
      <c r="D25" s="707"/>
      <c r="E25" s="707"/>
      <c r="F25" s="707"/>
      <c r="G25" s="707"/>
    </row>
    <row r="26" spans="1:16" x14ac:dyDescent="0.25">
      <c r="A26" s="71"/>
      <c r="B26" s="71"/>
      <c r="C26" s="71"/>
      <c r="D26" s="72"/>
      <c r="E26" s="72"/>
      <c r="F26" s="72"/>
      <c r="G26" s="72"/>
    </row>
    <row r="27" spans="1:16" ht="26.25" customHeight="1" x14ac:dyDescent="0.25">
      <c r="A27" s="562" t="s">
        <v>50</v>
      </c>
      <c r="B27" s="562"/>
      <c r="C27" s="562"/>
      <c r="D27" s="675" t="s">
        <v>366</v>
      </c>
      <c r="E27" s="675"/>
      <c r="F27" s="675"/>
      <c r="G27" s="675"/>
    </row>
    <row r="28" spans="1:16" ht="15.75" x14ac:dyDescent="0.25">
      <c r="A28" s="236"/>
      <c r="B28" s="236"/>
      <c r="C28" s="236"/>
      <c r="D28" s="15"/>
      <c r="E28" s="15"/>
      <c r="F28" s="15"/>
      <c r="G28" s="15"/>
    </row>
    <row r="29" spans="1:16" ht="15.75" customHeight="1" x14ac:dyDescent="0.25">
      <c r="A29" s="550" t="s">
        <v>49</v>
      </c>
      <c r="B29" s="550"/>
      <c r="C29" s="550"/>
      <c r="D29" s="550"/>
      <c r="E29" s="550"/>
      <c r="F29" s="550"/>
      <c r="G29" s="550"/>
    </row>
    <row r="30" spans="1:16" ht="15.75" customHeight="1" x14ac:dyDescent="0.25">
      <c r="A30" s="228"/>
      <c r="B30" s="228"/>
      <c r="C30" s="228"/>
      <c r="D30" s="228"/>
      <c r="E30" s="228"/>
      <c r="F30" s="228"/>
      <c r="G30" s="228"/>
    </row>
    <row r="31" spans="1:16" ht="15.75" x14ac:dyDescent="0.25">
      <c r="A31" s="234" t="s">
        <v>17</v>
      </c>
      <c r="B31" s="551" t="s">
        <v>19</v>
      </c>
      <c r="C31" s="551"/>
      <c r="D31" s="551"/>
      <c r="E31" s="551"/>
      <c r="F31" s="551"/>
      <c r="G31" s="551"/>
    </row>
    <row r="32" spans="1:16" x14ac:dyDescent="0.25">
      <c r="A32" s="245">
        <v>1</v>
      </c>
      <c r="B32" s="697" t="s">
        <v>358</v>
      </c>
      <c r="C32" s="697"/>
      <c r="D32" s="697"/>
      <c r="E32" s="697"/>
      <c r="F32" s="697"/>
      <c r="G32" s="697"/>
    </row>
    <row r="33" spans="1:8" ht="15.75" x14ac:dyDescent="0.25">
      <c r="A33" s="564" t="s">
        <v>52</v>
      </c>
      <c r="B33" s="564"/>
      <c r="C33" s="564"/>
      <c r="D33" s="564"/>
      <c r="E33" s="564"/>
      <c r="F33" s="564"/>
      <c r="G33" s="564"/>
    </row>
    <row r="34" spans="1:8" ht="15.75" x14ac:dyDescent="0.25">
      <c r="A34" s="17"/>
      <c r="G34" s="44" t="s">
        <v>21</v>
      </c>
    </row>
    <row r="35" spans="1:8" ht="15.75" x14ac:dyDescent="0.25">
      <c r="A35" s="234" t="s">
        <v>17</v>
      </c>
      <c r="B35" s="551" t="s">
        <v>20</v>
      </c>
      <c r="C35" s="551"/>
      <c r="D35" s="551"/>
      <c r="E35" s="234" t="s">
        <v>22</v>
      </c>
      <c r="F35" s="234" t="s">
        <v>23</v>
      </c>
      <c r="G35" s="234" t="s">
        <v>24</v>
      </c>
    </row>
    <row r="36" spans="1:8" s="50" customFormat="1" ht="12.75" x14ac:dyDescent="0.2">
      <c r="A36" s="225">
        <v>1</v>
      </c>
      <c r="B36" s="543">
        <v>2</v>
      </c>
      <c r="C36" s="543"/>
      <c r="D36" s="543"/>
      <c r="E36" s="225">
        <v>3</v>
      </c>
      <c r="F36" s="225">
        <v>4</v>
      </c>
      <c r="G36" s="225">
        <v>5</v>
      </c>
    </row>
    <row r="37" spans="1:8" s="50" customFormat="1" ht="22.5" customHeight="1" x14ac:dyDescent="0.2">
      <c r="A37" s="244">
        <v>1</v>
      </c>
      <c r="B37" s="648" t="s">
        <v>358</v>
      </c>
      <c r="C37" s="649"/>
      <c r="D37" s="650"/>
      <c r="E37" s="51">
        <v>0</v>
      </c>
      <c r="F37" s="51">
        <v>257977</v>
      </c>
      <c r="G37" s="51">
        <f>E37+F37</f>
        <v>257977</v>
      </c>
      <c r="H37" s="248"/>
    </row>
    <row r="38" spans="1:8" ht="15.75" customHeight="1" x14ac:dyDescent="0.25">
      <c r="A38" s="551" t="s">
        <v>24</v>
      </c>
      <c r="B38" s="551"/>
      <c r="C38" s="551"/>
      <c r="D38" s="551"/>
      <c r="E38" s="74">
        <f>E37</f>
        <v>0</v>
      </c>
      <c r="F38" s="74">
        <f>SUM(F37:F37)</f>
        <v>257977</v>
      </c>
      <c r="G38" s="74">
        <f>SUM(G37:G37)</f>
        <v>257977</v>
      </c>
    </row>
    <row r="39" spans="1:8" ht="15.75" customHeight="1" x14ac:dyDescent="0.25">
      <c r="A39" s="42"/>
      <c r="B39" s="42"/>
      <c r="C39" s="42"/>
      <c r="D39" s="42"/>
      <c r="E39" s="42"/>
      <c r="F39" s="42"/>
      <c r="G39" s="42"/>
    </row>
    <row r="40" spans="1:8" ht="15.75" customHeight="1" x14ac:dyDescent="0.25">
      <c r="A40" s="550" t="s">
        <v>53</v>
      </c>
      <c r="B40" s="550"/>
      <c r="C40" s="550"/>
      <c r="D40" s="550"/>
      <c r="E40" s="550"/>
      <c r="F40" s="550"/>
      <c r="G40" s="550"/>
    </row>
    <row r="41" spans="1:8" ht="15.75" x14ac:dyDescent="0.25">
      <c r="A41" s="17"/>
      <c r="G41" s="43" t="s">
        <v>25</v>
      </c>
    </row>
    <row r="42" spans="1:8" ht="15.75" x14ac:dyDescent="0.25">
      <c r="A42" s="234" t="s">
        <v>17</v>
      </c>
      <c r="B42" s="581" t="s">
        <v>26</v>
      </c>
      <c r="C42" s="582"/>
      <c r="D42" s="583"/>
      <c r="E42" s="234" t="s">
        <v>22</v>
      </c>
      <c r="F42" s="234" t="s">
        <v>23</v>
      </c>
      <c r="G42" s="234" t="s">
        <v>24</v>
      </c>
    </row>
    <row r="43" spans="1:8" s="50" customFormat="1" ht="12.75" x14ac:dyDescent="0.2">
      <c r="A43" s="225">
        <v>1</v>
      </c>
      <c r="B43" s="537">
        <v>2</v>
      </c>
      <c r="C43" s="538"/>
      <c r="D43" s="539"/>
      <c r="E43" s="225">
        <v>3</v>
      </c>
      <c r="F43" s="225">
        <v>4</v>
      </c>
      <c r="G43" s="225">
        <v>5</v>
      </c>
    </row>
    <row r="44" spans="1:8" x14ac:dyDescent="0.25">
      <c r="A44" s="225">
        <v>1</v>
      </c>
      <c r="B44" s="537"/>
      <c r="C44" s="538"/>
      <c r="D44" s="539"/>
      <c r="E44" s="51"/>
      <c r="F44" s="51"/>
      <c r="G44" s="51">
        <f>E44+F44</f>
        <v>0</v>
      </c>
    </row>
    <row r="45" spans="1:8" ht="15.75" x14ac:dyDescent="0.25">
      <c r="A45" s="581" t="s">
        <v>24</v>
      </c>
      <c r="B45" s="582"/>
      <c r="C45" s="582"/>
      <c r="D45" s="583"/>
      <c r="E45" s="51">
        <f>SUM(E44:E44)</f>
        <v>0</v>
      </c>
      <c r="F45" s="51">
        <f>SUM(F44:F44)</f>
        <v>0</v>
      </c>
      <c r="G45" s="51">
        <f>SUM(G44:G44)</f>
        <v>0</v>
      </c>
    </row>
    <row r="46" spans="1:8" ht="15.75" customHeight="1" x14ac:dyDescent="0.25">
      <c r="A46" s="42"/>
      <c r="B46" s="42"/>
      <c r="C46" s="42"/>
      <c r="D46" s="42"/>
      <c r="E46" s="150"/>
      <c r="F46" s="150"/>
      <c r="G46" s="150"/>
    </row>
    <row r="47" spans="1:8" ht="15.75" customHeight="1" x14ac:dyDescent="0.25">
      <c r="A47" s="550" t="s">
        <v>279</v>
      </c>
      <c r="B47" s="550"/>
      <c r="C47" s="550"/>
      <c r="D47" s="550"/>
      <c r="E47" s="550"/>
      <c r="F47" s="550"/>
      <c r="G47" s="550"/>
    </row>
    <row r="48" spans="1:8" ht="15.75" x14ac:dyDescent="0.25">
      <c r="A48" s="233"/>
      <c r="B48" s="235"/>
      <c r="C48" s="235"/>
      <c r="D48" s="235"/>
      <c r="E48" s="235"/>
      <c r="F48" s="235"/>
      <c r="G48" s="235"/>
    </row>
    <row r="49" spans="1:11" ht="15.75" x14ac:dyDescent="0.25">
      <c r="A49" s="234" t="s">
        <v>17</v>
      </c>
      <c r="B49" s="234" t="s">
        <v>27</v>
      </c>
      <c r="C49" s="234" t="s">
        <v>28</v>
      </c>
      <c r="D49" s="234" t="s">
        <v>29</v>
      </c>
      <c r="E49" s="234" t="s">
        <v>22</v>
      </c>
      <c r="F49" s="234" t="s">
        <v>23</v>
      </c>
      <c r="G49" s="234" t="s">
        <v>24</v>
      </c>
    </row>
    <row r="50" spans="1:11" s="28" customFormat="1" ht="8.25" x14ac:dyDescent="0.15">
      <c r="A50" s="213">
        <v>1</v>
      </c>
      <c r="B50" s="213">
        <v>2</v>
      </c>
      <c r="C50" s="213">
        <v>3</v>
      </c>
      <c r="D50" s="213">
        <v>4</v>
      </c>
      <c r="E50" s="213">
        <v>5</v>
      </c>
      <c r="F50" s="213">
        <v>6</v>
      </c>
      <c r="G50" s="213">
        <v>7</v>
      </c>
    </row>
    <row r="51" spans="1:11" s="32" customFormat="1" ht="20.25" customHeight="1" x14ac:dyDescent="0.25">
      <c r="A51" s="96" t="s">
        <v>206</v>
      </c>
      <c r="B51" s="656" t="s">
        <v>367</v>
      </c>
      <c r="C51" s="657"/>
      <c r="D51" s="657"/>
      <c r="E51" s="657"/>
      <c r="F51" s="657"/>
      <c r="G51" s="658"/>
      <c r="I51" s="69"/>
      <c r="J51" s="70"/>
      <c r="K51" s="69"/>
    </row>
    <row r="52" spans="1:11" s="32" customFormat="1" ht="14.25" customHeight="1" x14ac:dyDescent="0.25">
      <c r="A52" s="96" t="s">
        <v>55</v>
      </c>
      <c r="B52" s="113" t="s">
        <v>30</v>
      </c>
      <c r="C52" s="97"/>
      <c r="D52" s="97"/>
      <c r="E52" s="97"/>
      <c r="F52" s="97"/>
      <c r="G52" s="97"/>
      <c r="I52" s="69"/>
      <c r="J52" s="70"/>
      <c r="K52" s="69"/>
    </row>
    <row r="53" spans="1:11" s="32" customFormat="1" ht="22.5" x14ac:dyDescent="0.25">
      <c r="A53" s="96"/>
      <c r="B53" s="87" t="s">
        <v>81</v>
      </c>
      <c r="C53" s="97" t="s">
        <v>73</v>
      </c>
      <c r="D53" s="97" t="s">
        <v>280</v>
      </c>
      <c r="E53" s="103"/>
      <c r="F53" s="103">
        <f>F37</f>
        <v>257977</v>
      </c>
      <c r="G53" s="103">
        <f>E53+F53</f>
        <v>257977</v>
      </c>
      <c r="I53" s="69"/>
      <c r="J53" s="70"/>
      <c r="K53" s="69"/>
    </row>
    <row r="54" spans="1:11" s="32" customFormat="1" ht="12.75" customHeight="1" x14ac:dyDescent="0.25">
      <c r="A54" s="96" t="s">
        <v>68</v>
      </c>
      <c r="B54" s="113" t="s">
        <v>31</v>
      </c>
      <c r="C54" s="97"/>
      <c r="D54" s="97"/>
      <c r="E54" s="101"/>
      <c r="F54" s="101"/>
      <c r="G54" s="97"/>
      <c r="I54" s="69"/>
      <c r="J54" s="70"/>
      <c r="K54" s="69"/>
    </row>
    <row r="55" spans="1:11" s="32" customFormat="1" ht="22.5" x14ac:dyDescent="0.25">
      <c r="A55" s="96"/>
      <c r="B55" s="167" t="s">
        <v>356</v>
      </c>
      <c r="C55" s="97" t="s">
        <v>57</v>
      </c>
      <c r="D55" s="97" t="s">
        <v>219</v>
      </c>
      <c r="E55" s="98"/>
      <c r="F55" s="98">
        <v>1</v>
      </c>
      <c r="G55" s="98">
        <f>F55</f>
        <v>1</v>
      </c>
      <c r="H55" s="148"/>
      <c r="I55" s="69"/>
      <c r="J55" s="70"/>
      <c r="K55" s="69"/>
    </row>
    <row r="56" spans="1:11" s="32" customFormat="1" ht="13.5" customHeight="1" x14ac:dyDescent="0.25">
      <c r="A56" s="96" t="s">
        <v>72</v>
      </c>
      <c r="B56" s="113" t="s">
        <v>143</v>
      </c>
      <c r="C56" s="97"/>
      <c r="D56" s="97"/>
      <c r="E56" s="101"/>
      <c r="F56" s="101"/>
      <c r="G56" s="97"/>
      <c r="I56" s="69"/>
      <c r="J56" s="70"/>
      <c r="K56" s="69"/>
    </row>
    <row r="57" spans="1:11" s="32" customFormat="1" ht="22.5" x14ac:dyDescent="0.2">
      <c r="A57" s="96"/>
      <c r="B57" s="97" t="s">
        <v>359</v>
      </c>
      <c r="C57" s="97" t="s">
        <v>73</v>
      </c>
      <c r="D57" s="97" t="s">
        <v>74</v>
      </c>
      <c r="E57" s="103"/>
      <c r="F57" s="103">
        <f>F53/F55</f>
        <v>257977</v>
      </c>
      <c r="G57" s="103">
        <f>G53/G55</f>
        <v>257977</v>
      </c>
      <c r="I57" s="621"/>
      <c r="J57" s="621"/>
      <c r="K57" s="621"/>
    </row>
    <row r="58" spans="1:11" s="32" customFormat="1" ht="11.25" customHeight="1" x14ac:dyDescent="0.25">
      <c r="A58" s="96" t="s">
        <v>77</v>
      </c>
      <c r="B58" s="113" t="s">
        <v>33</v>
      </c>
      <c r="C58" s="97"/>
      <c r="D58" s="97"/>
      <c r="E58" s="97"/>
      <c r="F58" s="97"/>
      <c r="G58" s="97"/>
      <c r="I58" s="69"/>
      <c r="J58" s="70"/>
      <c r="K58" s="69"/>
    </row>
    <row r="59" spans="1:11" s="32" customFormat="1" ht="22.5" x14ac:dyDescent="0.25">
      <c r="A59" s="96"/>
      <c r="B59" s="97" t="s">
        <v>355</v>
      </c>
      <c r="C59" s="97" t="s">
        <v>90</v>
      </c>
      <c r="D59" s="97" t="s">
        <v>74</v>
      </c>
      <c r="E59" s="97"/>
      <c r="F59" s="97">
        <v>30</v>
      </c>
      <c r="G59" s="97">
        <f>F59</f>
        <v>30</v>
      </c>
      <c r="I59" s="69"/>
      <c r="J59" s="70"/>
      <c r="K59" s="69"/>
    </row>
    <row r="60" spans="1:11" ht="15.75" x14ac:dyDescent="0.25">
      <c r="A60" s="17"/>
      <c r="B60" s="181"/>
      <c r="C60" s="181"/>
      <c r="D60" s="181"/>
      <c r="E60" s="181"/>
      <c r="F60" s="181"/>
      <c r="G60" s="181"/>
    </row>
    <row r="61" spans="1:11" ht="37.5" customHeight="1" x14ac:dyDescent="0.25">
      <c r="A61" s="700" t="s">
        <v>370</v>
      </c>
      <c r="B61" s="700"/>
      <c r="C61" s="700"/>
      <c r="D61" s="45"/>
      <c r="E61" s="23"/>
      <c r="F61" s="559" t="s">
        <v>386</v>
      </c>
      <c r="G61" s="559"/>
    </row>
    <row r="62" spans="1:11" s="28" customFormat="1" ht="8.25" x14ac:dyDescent="0.15">
      <c r="A62" s="46"/>
      <c r="B62" s="47"/>
      <c r="D62" s="48" t="s">
        <v>34</v>
      </c>
      <c r="F62" s="560" t="s">
        <v>35</v>
      </c>
      <c r="G62" s="560"/>
    </row>
    <row r="63" spans="1:11" ht="15.75" x14ac:dyDescent="0.25">
      <c r="A63" s="557" t="s">
        <v>36</v>
      </c>
      <c r="B63" s="557"/>
      <c r="C63" s="233"/>
      <c r="D63" s="233"/>
    </row>
    <row r="64" spans="1:11" ht="15.75" x14ac:dyDescent="0.25">
      <c r="A64" s="235"/>
      <c r="B64" s="235"/>
      <c r="C64" s="233"/>
      <c r="D64" s="233"/>
    </row>
    <row r="65" spans="1:7" ht="50.25" customHeight="1" x14ac:dyDescent="0.25">
      <c r="A65" s="558" t="s">
        <v>414</v>
      </c>
      <c r="B65" s="558"/>
      <c r="C65" s="558"/>
      <c r="D65" s="22"/>
      <c r="E65" s="23"/>
      <c r="F65" s="559" t="s">
        <v>54</v>
      </c>
      <c r="G65" s="559"/>
    </row>
    <row r="66" spans="1:7" s="28" customFormat="1" ht="8.25" x14ac:dyDescent="0.15">
      <c r="A66" s="49"/>
      <c r="B66" s="47"/>
      <c r="C66" s="47"/>
      <c r="D66" s="48" t="s">
        <v>34</v>
      </c>
      <c r="F66" s="560" t="s">
        <v>35</v>
      </c>
      <c r="G66" s="560"/>
    </row>
    <row r="67" spans="1:7" x14ac:dyDescent="0.25">
      <c r="A67" s="548" t="s">
        <v>37</v>
      </c>
      <c r="B67" s="548"/>
    </row>
    <row r="68" spans="1:7" x14ac:dyDescent="0.25">
      <c r="A68" s="549">
        <v>44634</v>
      </c>
      <c r="B68" s="549"/>
    </row>
    <row r="69" spans="1:7" x14ac:dyDescent="0.25">
      <c r="A69" s="544" t="s">
        <v>38</v>
      </c>
      <c r="B69" s="544"/>
    </row>
  </sheetData>
  <mergeCells count="62">
    <mergeCell ref="F66:G66"/>
    <mergeCell ref="A67:B67"/>
    <mergeCell ref="A68:B68"/>
    <mergeCell ref="A69:B69"/>
    <mergeCell ref="A61:C61"/>
    <mergeCell ref="F61:G61"/>
    <mergeCell ref="F62:G62"/>
    <mergeCell ref="A63:B63"/>
    <mergeCell ref="A65:C65"/>
    <mergeCell ref="F65:G65"/>
    <mergeCell ref="B35:D35"/>
    <mergeCell ref="B36:D36"/>
    <mergeCell ref="A38:D38"/>
    <mergeCell ref="A40:G40"/>
    <mergeCell ref="B42:D42"/>
    <mergeCell ref="B43:D43"/>
    <mergeCell ref="B44:D44"/>
    <mergeCell ref="A45:D45"/>
    <mergeCell ref="A47:G47"/>
    <mergeCell ref="B37:D37"/>
    <mergeCell ref="A33:G33"/>
    <mergeCell ref="A20:G20"/>
    <mergeCell ref="B21:G21"/>
    <mergeCell ref="B22:G22"/>
    <mergeCell ref="B23:G23"/>
    <mergeCell ref="B24:G24"/>
    <mergeCell ref="B25:G25"/>
    <mergeCell ref="A27:C27"/>
    <mergeCell ref="D27:G27"/>
    <mergeCell ref="A29:G29"/>
    <mergeCell ref="B31:G31"/>
    <mergeCell ref="B32:G32"/>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B51:G51"/>
    <mergeCell ref="I57:K57"/>
    <mergeCell ref="A9:G9"/>
    <mergeCell ref="F1:G2"/>
    <mergeCell ref="E4:G4"/>
    <mergeCell ref="E5:G5"/>
    <mergeCell ref="E6:G6"/>
    <mergeCell ref="E7:G7"/>
    <mergeCell ref="E16:F16"/>
    <mergeCell ref="K16:M16"/>
    <mergeCell ref="E17:F17"/>
    <mergeCell ref="K17:L17"/>
    <mergeCell ref="M17:O17"/>
    <mergeCell ref="A18:G18"/>
    <mergeCell ref="A19:C19"/>
    <mergeCell ref="D19:G19"/>
  </mergeCells>
  <pageMargins left="0.39370078740157483" right="0.39370078740157483" top="0.39370078740157483" bottom="0.39370078740157483" header="0" footer="0"/>
  <pageSetup paperSize="9" scale="95" orientation="landscape" horizontalDpi="300" verticalDpi="300" r:id="rId1"/>
  <rowBreaks count="1" manualBreakCount="1">
    <brk id="19" max="6"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view="pageBreakPreview" zoomScale="110" zoomScaleSheetLayoutView="110" workbookViewId="0">
      <selection activeCell="D70" sqref="D70"/>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389</v>
      </c>
      <c r="F7" s="580"/>
      <c r="G7" s="580"/>
    </row>
    <row r="9" spans="1:16" ht="15.75" x14ac:dyDescent="0.25">
      <c r="A9" s="661" t="s">
        <v>4</v>
      </c>
      <c r="B9" s="661"/>
      <c r="C9" s="661"/>
      <c r="D9" s="661"/>
      <c r="E9" s="661"/>
      <c r="F9" s="661"/>
      <c r="G9" s="661"/>
    </row>
    <row r="10" spans="1:16" ht="15.75" x14ac:dyDescent="0.25">
      <c r="A10" s="661" t="s">
        <v>365</v>
      </c>
      <c r="B10" s="661"/>
      <c r="C10" s="661"/>
      <c r="D10" s="661"/>
      <c r="E10" s="661"/>
      <c r="F10" s="661"/>
      <c r="G10" s="661"/>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72" t="s">
        <v>6</v>
      </c>
      <c r="C13" s="27"/>
      <c r="D13" s="573" t="s">
        <v>3</v>
      </c>
      <c r="E13" s="573"/>
      <c r="F13" s="27"/>
      <c r="G13" s="273"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269" t="s">
        <v>10</v>
      </c>
      <c r="C15" s="24"/>
      <c r="D15" s="565" t="s">
        <v>9</v>
      </c>
      <c r="E15" s="565"/>
      <c r="F15" s="5"/>
      <c r="G15" s="25" t="s">
        <v>7</v>
      </c>
      <c r="H15" s="6"/>
      <c r="I15" s="566"/>
      <c r="J15" s="566"/>
      <c r="K15" s="566"/>
      <c r="L15" s="566"/>
      <c r="M15" s="566"/>
      <c r="N15" s="7"/>
      <c r="O15" s="575"/>
      <c r="P15" s="575"/>
    </row>
    <row r="16" spans="1:16" ht="38.25" customHeight="1" x14ac:dyDescent="0.25">
      <c r="A16" s="11" t="s">
        <v>11</v>
      </c>
      <c r="B16" s="275" t="s">
        <v>375</v>
      </c>
      <c r="C16" s="275" t="s">
        <v>376</v>
      </c>
      <c r="D16" s="275" t="s">
        <v>377</v>
      </c>
      <c r="E16" s="620" t="s">
        <v>378</v>
      </c>
      <c r="F16" s="620"/>
      <c r="G16" s="322" t="s">
        <v>408</v>
      </c>
      <c r="H16" s="271"/>
      <c r="I16" s="10"/>
      <c r="J16" s="271"/>
      <c r="K16" s="570"/>
      <c r="L16" s="570"/>
      <c r="M16" s="570"/>
      <c r="N16" s="570"/>
      <c r="O16" s="570"/>
      <c r="P16" s="271"/>
    </row>
    <row r="17" spans="1:16" s="35" customFormat="1" ht="24.75" x14ac:dyDescent="0.25">
      <c r="B17" s="272" t="s">
        <v>12</v>
      </c>
      <c r="C17" s="269" t="s">
        <v>13</v>
      </c>
      <c r="D17" s="269" t="s">
        <v>14</v>
      </c>
      <c r="E17" s="565" t="s">
        <v>15</v>
      </c>
      <c r="F17" s="565"/>
      <c r="G17" s="269" t="s">
        <v>16</v>
      </c>
      <c r="H17" s="36"/>
      <c r="I17" s="270"/>
      <c r="J17" s="270"/>
      <c r="K17" s="566"/>
      <c r="L17" s="566"/>
      <c r="M17" s="566"/>
      <c r="N17" s="566"/>
      <c r="O17" s="566"/>
      <c r="P17" s="270"/>
    </row>
    <row r="18" spans="1:16" ht="35.25" customHeight="1" x14ac:dyDescent="0.25">
      <c r="A18" s="550" t="s">
        <v>388</v>
      </c>
      <c r="B18" s="550"/>
      <c r="C18" s="550"/>
      <c r="D18" s="550"/>
      <c r="E18" s="550"/>
      <c r="F18" s="550"/>
      <c r="G18" s="550"/>
    </row>
    <row r="19" spans="1:16" ht="126.75" customHeight="1" x14ac:dyDescent="0.25">
      <c r="A19" s="567" t="s">
        <v>45</v>
      </c>
      <c r="B19" s="567"/>
      <c r="C19" s="567"/>
      <c r="D19" s="631" t="s">
        <v>684</v>
      </c>
      <c r="E19" s="631"/>
      <c r="F19" s="631"/>
      <c r="G19" s="631"/>
    </row>
    <row r="20" spans="1:16" ht="15.75" customHeight="1" x14ac:dyDescent="0.25">
      <c r="A20" s="550" t="s">
        <v>46</v>
      </c>
      <c r="B20" s="550"/>
      <c r="C20" s="550"/>
      <c r="D20" s="550"/>
      <c r="E20" s="550"/>
      <c r="F20" s="550"/>
      <c r="G20" s="550"/>
    </row>
    <row r="21" spans="1:16" x14ac:dyDescent="0.25">
      <c r="A21" s="263" t="s">
        <v>17</v>
      </c>
      <c r="B21" s="543" t="s">
        <v>18</v>
      </c>
      <c r="C21" s="543"/>
      <c r="D21" s="543"/>
      <c r="E21" s="543"/>
      <c r="F21" s="543"/>
      <c r="G21" s="543"/>
    </row>
    <row r="22" spans="1:16" x14ac:dyDescent="0.25">
      <c r="A22" s="263">
        <v>1</v>
      </c>
      <c r="B22" s="707" t="s">
        <v>382</v>
      </c>
      <c r="C22" s="707"/>
      <c r="D22" s="707"/>
      <c r="E22" s="707"/>
      <c r="F22" s="707"/>
      <c r="G22" s="707"/>
    </row>
    <row r="23" spans="1:16" x14ac:dyDescent="0.25">
      <c r="A23" s="71"/>
      <c r="B23" s="71"/>
      <c r="C23" s="71"/>
      <c r="D23" s="72"/>
      <c r="E23" s="72"/>
      <c r="F23" s="72"/>
      <c r="G23" s="72"/>
    </row>
    <row r="24" spans="1:16" ht="32.25" customHeight="1" x14ac:dyDescent="0.25">
      <c r="A24" s="562" t="s">
        <v>50</v>
      </c>
      <c r="B24" s="562"/>
      <c r="C24" s="562"/>
      <c r="D24" s="711" t="s">
        <v>380</v>
      </c>
      <c r="E24" s="711"/>
      <c r="F24" s="711"/>
      <c r="G24" s="711"/>
    </row>
    <row r="25" spans="1:16" ht="15.75" x14ac:dyDescent="0.25">
      <c r="A25" s="268"/>
      <c r="B25" s="268"/>
      <c r="C25" s="268"/>
      <c r="D25" s="15"/>
      <c r="E25" s="15"/>
      <c r="F25" s="15"/>
      <c r="G25" s="15"/>
    </row>
    <row r="26" spans="1:16" ht="15.75" customHeight="1" x14ac:dyDescent="0.25">
      <c r="A26" s="550" t="s">
        <v>49</v>
      </c>
      <c r="B26" s="550"/>
      <c r="C26" s="550"/>
      <c r="D26" s="550"/>
      <c r="E26" s="550"/>
      <c r="F26" s="550"/>
      <c r="G26" s="550"/>
    </row>
    <row r="27" spans="1:16" ht="15.75" customHeight="1" x14ac:dyDescent="0.25">
      <c r="A27" s="264"/>
      <c r="B27" s="264"/>
      <c r="C27" s="264"/>
      <c r="D27" s="264"/>
      <c r="E27" s="264"/>
      <c r="F27" s="264"/>
      <c r="G27" s="264"/>
    </row>
    <row r="28" spans="1:16" ht="15.75" x14ac:dyDescent="0.25">
      <c r="A28" s="265" t="s">
        <v>17</v>
      </c>
      <c r="B28" s="551" t="s">
        <v>19</v>
      </c>
      <c r="C28" s="551"/>
      <c r="D28" s="551"/>
      <c r="E28" s="551"/>
      <c r="F28" s="551"/>
      <c r="G28" s="551"/>
    </row>
    <row r="29" spans="1:16" ht="15.75" x14ac:dyDescent="0.25">
      <c r="A29" s="265">
        <v>1</v>
      </c>
      <c r="B29" s="543" t="s">
        <v>380</v>
      </c>
      <c r="C29" s="543"/>
      <c r="D29" s="543"/>
      <c r="E29" s="543"/>
      <c r="F29" s="543"/>
      <c r="G29" s="543"/>
    </row>
    <row r="30" spans="1:16" ht="15.75" x14ac:dyDescent="0.25">
      <c r="A30" s="42"/>
      <c r="B30" s="42"/>
      <c r="C30" s="42"/>
      <c r="D30" s="42"/>
      <c r="E30" s="42"/>
      <c r="F30" s="42"/>
      <c r="G30" s="42"/>
    </row>
    <row r="31" spans="1:16" ht="15.75" x14ac:dyDescent="0.25">
      <c r="A31" s="564" t="s">
        <v>52</v>
      </c>
      <c r="B31" s="564"/>
      <c r="C31" s="564"/>
      <c r="D31" s="564"/>
      <c r="E31" s="564"/>
      <c r="F31" s="564"/>
      <c r="G31" s="564"/>
    </row>
    <row r="32" spans="1:16" ht="15.75" x14ac:dyDescent="0.25">
      <c r="A32" s="17"/>
      <c r="G32" s="44" t="s">
        <v>21</v>
      </c>
    </row>
    <row r="33" spans="1:7" ht="15.75" x14ac:dyDescent="0.25">
      <c r="A33" s="265" t="s">
        <v>17</v>
      </c>
      <c r="B33" s="551" t="s">
        <v>20</v>
      </c>
      <c r="C33" s="551"/>
      <c r="D33" s="551"/>
      <c r="E33" s="265" t="s">
        <v>22</v>
      </c>
      <c r="F33" s="265" t="s">
        <v>23</v>
      </c>
      <c r="G33" s="265" t="s">
        <v>24</v>
      </c>
    </row>
    <row r="34" spans="1:7" s="28" customFormat="1" ht="8.25" x14ac:dyDescent="0.15">
      <c r="A34" s="274">
        <v>1</v>
      </c>
      <c r="B34" s="555">
        <v>2</v>
      </c>
      <c r="C34" s="555"/>
      <c r="D34" s="555"/>
      <c r="E34" s="274">
        <v>3</v>
      </c>
      <c r="F34" s="274">
        <v>4</v>
      </c>
      <c r="G34" s="274">
        <v>5</v>
      </c>
    </row>
    <row r="35" spans="1:7" s="50" customFormat="1" ht="39.75" customHeight="1" x14ac:dyDescent="0.2">
      <c r="A35" s="263">
        <v>1</v>
      </c>
      <c r="B35" s="677" t="s">
        <v>380</v>
      </c>
      <c r="C35" s="677"/>
      <c r="D35" s="677"/>
      <c r="E35" s="175">
        <v>0</v>
      </c>
      <c r="F35" s="175">
        <v>0</v>
      </c>
      <c r="G35" s="51">
        <f>E35+F35</f>
        <v>0</v>
      </c>
    </row>
    <row r="36" spans="1:7" ht="15.75" customHeight="1" x14ac:dyDescent="0.25">
      <c r="A36" s="551" t="s">
        <v>24</v>
      </c>
      <c r="B36" s="551"/>
      <c r="C36" s="551"/>
      <c r="D36" s="551"/>
      <c r="E36" s="74">
        <f>SUM(E35:E35)</f>
        <v>0</v>
      </c>
      <c r="F36" s="74">
        <f>SUM(F35:F35)</f>
        <v>0</v>
      </c>
      <c r="G36" s="74">
        <f>SUM(G35:G35)</f>
        <v>0</v>
      </c>
    </row>
    <row r="37" spans="1:7" ht="15.75" customHeight="1" x14ac:dyDescent="0.25">
      <c r="A37" s="42"/>
      <c r="B37" s="42"/>
      <c r="C37" s="42"/>
      <c r="D37" s="42"/>
      <c r="E37" s="42"/>
      <c r="F37" s="42"/>
      <c r="G37" s="42"/>
    </row>
    <row r="38" spans="1:7" ht="15.75" customHeight="1" x14ac:dyDescent="0.25">
      <c r="A38" s="550" t="s">
        <v>53</v>
      </c>
      <c r="B38" s="550"/>
      <c r="C38" s="550"/>
      <c r="D38" s="550"/>
      <c r="E38" s="550"/>
      <c r="F38" s="550"/>
      <c r="G38" s="550"/>
    </row>
    <row r="39" spans="1:7" ht="15.75" x14ac:dyDescent="0.25">
      <c r="A39" s="17"/>
      <c r="G39" s="43" t="s">
        <v>25</v>
      </c>
    </row>
    <row r="40" spans="1:7" ht="15.75" x14ac:dyDescent="0.25">
      <c r="A40" s="265" t="s">
        <v>17</v>
      </c>
      <c r="B40" s="581" t="s">
        <v>26</v>
      </c>
      <c r="C40" s="582"/>
      <c r="D40" s="583"/>
      <c r="E40" s="265" t="s">
        <v>22</v>
      </c>
      <c r="F40" s="265" t="s">
        <v>23</v>
      </c>
      <c r="G40" s="265" t="s">
        <v>24</v>
      </c>
    </row>
    <row r="41" spans="1:7" s="28" customFormat="1" ht="8.25" x14ac:dyDescent="0.15">
      <c r="A41" s="274">
        <v>1</v>
      </c>
      <c r="B41" s="552">
        <v>2</v>
      </c>
      <c r="C41" s="553"/>
      <c r="D41" s="554"/>
      <c r="E41" s="274">
        <v>3</v>
      </c>
      <c r="F41" s="274">
        <v>4</v>
      </c>
      <c r="G41" s="274">
        <v>5</v>
      </c>
    </row>
    <row r="42" spans="1:7" ht="30" customHeight="1" x14ac:dyDescent="0.25">
      <c r="A42" s="263">
        <v>1</v>
      </c>
      <c r="B42" s="537" t="s">
        <v>379</v>
      </c>
      <c r="C42" s="538"/>
      <c r="D42" s="539"/>
      <c r="E42" s="175">
        <v>0</v>
      </c>
      <c r="F42" s="175">
        <v>0</v>
      </c>
      <c r="G42" s="51">
        <f>E42+F42</f>
        <v>0</v>
      </c>
    </row>
    <row r="43" spans="1:7" ht="15.75" x14ac:dyDescent="0.25">
      <c r="A43" s="581" t="s">
        <v>24</v>
      </c>
      <c r="B43" s="582"/>
      <c r="C43" s="582"/>
      <c r="D43" s="583"/>
      <c r="E43" s="51">
        <f>SUM(E42:E42)</f>
        <v>0</v>
      </c>
      <c r="F43" s="51">
        <f>SUM(F42:F42)</f>
        <v>0</v>
      </c>
      <c r="G43" s="51">
        <f>SUM(G42:G42)</f>
        <v>0</v>
      </c>
    </row>
    <row r="44" spans="1:7" ht="15.75" customHeight="1" x14ac:dyDescent="0.25">
      <c r="A44" s="42"/>
      <c r="B44" s="42"/>
      <c r="C44" s="42"/>
      <c r="D44" s="42"/>
      <c r="E44" s="150"/>
      <c r="F44" s="150"/>
      <c r="G44" s="150"/>
    </row>
    <row r="45" spans="1:7" ht="15.75" customHeight="1" x14ac:dyDescent="0.25">
      <c r="A45" s="550" t="s">
        <v>279</v>
      </c>
      <c r="B45" s="550"/>
      <c r="C45" s="550"/>
      <c r="D45" s="550"/>
      <c r="E45" s="550"/>
      <c r="F45" s="550"/>
      <c r="G45" s="550"/>
    </row>
    <row r="46" spans="1:7" ht="15.75" x14ac:dyDescent="0.25">
      <c r="A46" s="267"/>
      <c r="B46" s="266"/>
      <c r="C46" s="266"/>
      <c r="D46" s="266"/>
      <c r="E46" s="266"/>
      <c r="F46" s="266"/>
      <c r="G46" s="266"/>
    </row>
    <row r="47" spans="1:7" ht="15.75" x14ac:dyDescent="0.25">
      <c r="A47" s="265" t="s">
        <v>17</v>
      </c>
      <c r="B47" s="265" t="s">
        <v>27</v>
      </c>
      <c r="C47" s="265" t="s">
        <v>28</v>
      </c>
      <c r="D47" s="265" t="s">
        <v>29</v>
      </c>
      <c r="E47" s="265" t="s">
        <v>22</v>
      </c>
      <c r="F47" s="265" t="s">
        <v>23</v>
      </c>
      <c r="G47" s="265" t="s">
        <v>24</v>
      </c>
    </row>
    <row r="48" spans="1:7" s="28" customFormat="1" ht="8.25" x14ac:dyDescent="0.15">
      <c r="A48" s="274">
        <v>1</v>
      </c>
      <c r="B48" s="274">
        <v>2</v>
      </c>
      <c r="C48" s="274">
        <v>3</v>
      </c>
      <c r="D48" s="274">
        <v>4</v>
      </c>
      <c r="E48" s="274">
        <v>5</v>
      </c>
      <c r="F48" s="274">
        <v>6</v>
      </c>
      <c r="G48" s="274">
        <v>7</v>
      </c>
    </row>
    <row r="49" spans="1:11" s="276" customFormat="1" ht="14.25" customHeight="1" x14ac:dyDescent="0.25">
      <c r="A49" s="96">
        <v>1</v>
      </c>
      <c r="B49" s="682" t="s">
        <v>381</v>
      </c>
      <c r="C49" s="683"/>
      <c r="D49" s="683"/>
      <c r="E49" s="683"/>
      <c r="F49" s="683"/>
      <c r="G49" s="684"/>
      <c r="I49" s="69"/>
      <c r="J49" s="70"/>
      <c r="K49" s="69"/>
    </row>
    <row r="50" spans="1:11" s="276" customFormat="1" ht="14.25" customHeight="1" x14ac:dyDescent="0.25">
      <c r="A50" s="279" t="s">
        <v>55</v>
      </c>
      <c r="B50" s="113" t="s">
        <v>30</v>
      </c>
      <c r="C50" s="97"/>
      <c r="D50" s="97"/>
      <c r="E50" s="97"/>
      <c r="F50" s="97"/>
      <c r="G50" s="97"/>
      <c r="I50" s="69"/>
      <c r="J50" s="70"/>
      <c r="K50" s="69"/>
    </row>
    <row r="51" spans="1:11" s="276" customFormat="1" ht="24" customHeight="1" x14ac:dyDescent="0.25">
      <c r="A51" s="279"/>
      <c r="B51" s="97" t="s">
        <v>372</v>
      </c>
      <c r="C51" s="97" t="s">
        <v>73</v>
      </c>
      <c r="D51" s="97" t="s">
        <v>371</v>
      </c>
      <c r="E51" s="103">
        <f>E35</f>
        <v>0</v>
      </c>
      <c r="F51" s="103">
        <f>F35</f>
        <v>0</v>
      </c>
      <c r="G51" s="103">
        <f>E51+F51</f>
        <v>0</v>
      </c>
      <c r="I51" s="69"/>
      <c r="J51" s="70"/>
      <c r="K51" s="69"/>
    </row>
    <row r="52" spans="1:11" s="276" customFormat="1" ht="12.75" customHeight="1" x14ac:dyDescent="0.25">
      <c r="A52" s="96" t="s">
        <v>68</v>
      </c>
      <c r="B52" s="113" t="s">
        <v>31</v>
      </c>
      <c r="C52" s="100"/>
      <c r="D52" s="100"/>
      <c r="E52" s="102"/>
      <c r="F52" s="102"/>
      <c r="G52" s="100"/>
      <c r="I52" s="69"/>
      <c r="J52" s="70"/>
      <c r="K52" s="69"/>
    </row>
    <row r="53" spans="1:11" s="276" customFormat="1" ht="22.5" x14ac:dyDescent="0.25">
      <c r="A53" s="96"/>
      <c r="B53" s="97" t="s">
        <v>383</v>
      </c>
      <c r="C53" s="97" t="s">
        <v>57</v>
      </c>
      <c r="D53" s="97" t="s">
        <v>74</v>
      </c>
      <c r="E53" s="98">
        <v>0</v>
      </c>
      <c r="F53" s="98">
        <v>0</v>
      </c>
      <c r="G53" s="98">
        <f>E53+F53</f>
        <v>0</v>
      </c>
      <c r="H53" s="148"/>
      <c r="I53" s="69"/>
      <c r="J53" s="70"/>
      <c r="K53" s="69"/>
    </row>
    <row r="54" spans="1:11" s="276" customFormat="1" ht="13.5" customHeight="1" x14ac:dyDescent="0.25">
      <c r="A54" s="96" t="s">
        <v>72</v>
      </c>
      <c r="B54" s="113" t="s">
        <v>143</v>
      </c>
      <c r="C54" s="97"/>
      <c r="D54" s="97"/>
      <c r="E54" s="102"/>
      <c r="F54" s="102"/>
      <c r="G54" s="100"/>
      <c r="I54" s="69"/>
      <c r="J54" s="70"/>
      <c r="K54" s="69"/>
    </row>
    <row r="55" spans="1:11" s="276" customFormat="1" ht="27.75" customHeight="1" x14ac:dyDescent="0.2">
      <c r="A55" s="96"/>
      <c r="B55" s="55" t="s">
        <v>384</v>
      </c>
      <c r="C55" s="97" t="s">
        <v>73</v>
      </c>
      <c r="D55" s="97" t="s">
        <v>74</v>
      </c>
      <c r="E55" s="103">
        <v>0</v>
      </c>
      <c r="F55" s="103">
        <v>0</v>
      </c>
      <c r="G55" s="103">
        <v>0</v>
      </c>
      <c r="I55" s="621"/>
      <c r="J55" s="621"/>
      <c r="K55" s="621"/>
    </row>
    <row r="56" spans="1:11" s="276" customFormat="1" ht="11.25" customHeight="1" x14ac:dyDescent="0.25">
      <c r="A56" s="96" t="s">
        <v>77</v>
      </c>
      <c r="B56" s="113" t="s">
        <v>33</v>
      </c>
      <c r="C56" s="97"/>
      <c r="D56" s="97"/>
      <c r="E56" s="97"/>
      <c r="F56" s="97"/>
      <c r="G56" s="97"/>
      <c r="I56" s="69"/>
      <c r="J56" s="70"/>
      <c r="K56" s="69"/>
    </row>
    <row r="57" spans="1:11" s="276" customFormat="1" ht="22.5" x14ac:dyDescent="0.25">
      <c r="A57" s="96"/>
      <c r="B57" s="97" t="s">
        <v>385</v>
      </c>
      <c r="C57" s="97" t="s">
        <v>90</v>
      </c>
      <c r="D57" s="97" t="s">
        <v>74</v>
      </c>
      <c r="E57" s="97">
        <v>100</v>
      </c>
      <c r="F57" s="97">
        <v>100</v>
      </c>
      <c r="G57" s="97">
        <f>E57</f>
        <v>100</v>
      </c>
      <c r="I57" s="69"/>
      <c r="J57" s="70"/>
      <c r="K57" s="69"/>
    </row>
    <row r="58" spans="1:11" ht="15.75" x14ac:dyDescent="0.25">
      <c r="A58" s="17"/>
    </row>
    <row r="59" spans="1:11" ht="37.5" customHeight="1" x14ac:dyDescent="0.25">
      <c r="A59" s="700" t="s">
        <v>370</v>
      </c>
      <c r="B59" s="700"/>
      <c r="C59" s="700"/>
      <c r="D59" s="45"/>
      <c r="E59" s="23"/>
      <c r="F59" s="559" t="s">
        <v>386</v>
      </c>
      <c r="G59" s="559"/>
    </row>
    <row r="60" spans="1:11" s="28" customFormat="1" ht="8.25" x14ac:dyDescent="0.15">
      <c r="A60" s="46"/>
      <c r="B60" s="47"/>
      <c r="D60" s="48" t="s">
        <v>34</v>
      </c>
      <c r="F60" s="560" t="s">
        <v>35</v>
      </c>
      <c r="G60" s="560"/>
    </row>
    <row r="61" spans="1:11" ht="15.75" x14ac:dyDescent="0.25">
      <c r="A61" s="557" t="s">
        <v>36</v>
      </c>
      <c r="B61" s="557"/>
      <c r="C61" s="267"/>
      <c r="D61" s="267"/>
    </row>
    <row r="62" spans="1:11" ht="15.75" x14ac:dyDescent="0.25">
      <c r="A62" s="266"/>
      <c r="B62" s="266"/>
      <c r="C62" s="267"/>
      <c r="D62" s="267"/>
    </row>
    <row r="63" spans="1:11" ht="50.25" customHeight="1" x14ac:dyDescent="0.25">
      <c r="A63" s="558" t="s">
        <v>414</v>
      </c>
      <c r="B63" s="558"/>
      <c r="C63" s="558"/>
      <c r="D63" s="22"/>
      <c r="E63" s="23"/>
      <c r="F63" s="559" t="s">
        <v>54</v>
      </c>
      <c r="G63" s="559"/>
    </row>
    <row r="64" spans="1:11" s="28" customFormat="1" ht="8.25" x14ac:dyDescent="0.15">
      <c r="A64" s="49"/>
      <c r="B64" s="47"/>
      <c r="C64" s="47"/>
      <c r="D64" s="48" t="s">
        <v>34</v>
      </c>
      <c r="F64" s="560" t="s">
        <v>35</v>
      </c>
      <c r="G64" s="560"/>
    </row>
    <row r="65" spans="1:2" x14ac:dyDescent="0.25">
      <c r="A65" s="548" t="s">
        <v>37</v>
      </c>
      <c r="B65" s="548"/>
    </row>
    <row r="66" spans="1:2" x14ac:dyDescent="0.25">
      <c r="A66" s="549">
        <v>44826</v>
      </c>
      <c r="B66" s="549"/>
    </row>
    <row r="67" spans="1:2" x14ac:dyDescent="0.25">
      <c r="A67" s="544" t="s">
        <v>38</v>
      </c>
      <c r="B67" s="544"/>
    </row>
  </sheetData>
  <mergeCells count="59">
    <mergeCell ref="A9:G9"/>
    <mergeCell ref="F1:G2"/>
    <mergeCell ref="E4:G4"/>
    <mergeCell ref="E5:G5"/>
    <mergeCell ref="E6:G6"/>
    <mergeCell ref="E7:G7"/>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26:G26"/>
    <mergeCell ref="B28:G28"/>
    <mergeCell ref="B29:G29"/>
    <mergeCell ref="E16:F16"/>
    <mergeCell ref="K16:M16"/>
    <mergeCell ref="A20:G20"/>
    <mergeCell ref="B21:G21"/>
    <mergeCell ref="B22:G22"/>
    <mergeCell ref="A24:C24"/>
    <mergeCell ref="D24:G24"/>
    <mergeCell ref="E17:F17"/>
    <mergeCell ref="K17:L17"/>
    <mergeCell ref="M17:O17"/>
    <mergeCell ref="A18:G18"/>
    <mergeCell ref="A19:C19"/>
    <mergeCell ref="D19:G19"/>
    <mergeCell ref="A31:G31"/>
    <mergeCell ref="B33:D33"/>
    <mergeCell ref="B34:D34"/>
    <mergeCell ref="A38:G38"/>
    <mergeCell ref="B40:D40"/>
    <mergeCell ref="A36:D36"/>
    <mergeCell ref="B35:D35"/>
    <mergeCell ref="B41:D41"/>
    <mergeCell ref="B42:D42"/>
    <mergeCell ref="I55:K55"/>
    <mergeCell ref="A43:D43"/>
    <mergeCell ref="A45:G45"/>
    <mergeCell ref="B49:G49"/>
    <mergeCell ref="A59:C59"/>
    <mergeCell ref="F59:G59"/>
    <mergeCell ref="A67:B67"/>
    <mergeCell ref="A61:B61"/>
    <mergeCell ref="A63:C63"/>
    <mergeCell ref="F63:G63"/>
    <mergeCell ref="F64:G64"/>
    <mergeCell ref="A65:B65"/>
    <mergeCell ref="A66:B66"/>
    <mergeCell ref="F60:G60"/>
  </mergeCells>
  <pageMargins left="0.39370078740157483" right="0.39370078740157483" top="0.39370078740157483" bottom="0.39370078740157483" header="0" footer="0"/>
  <pageSetup paperSize="9" orientation="landscape" horizontalDpi="300" verticalDpi="300" r:id="rId1"/>
  <rowBreaks count="1" manualBreakCount="1">
    <brk id="2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1"/>
  <sheetViews>
    <sheetView view="pageBreakPreview" zoomScaleSheetLayoutView="100" workbookViewId="0">
      <selection activeCell="A7" sqref="A7:XFD7"/>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8" width="50.5703125" style="1" customWidth="1"/>
    <col min="9"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t="s">
        <v>311</v>
      </c>
      <c r="J15" s="566"/>
      <c r="K15" s="566"/>
      <c r="L15" s="566"/>
      <c r="M15" s="566"/>
      <c r="N15" s="7"/>
      <c r="O15" s="575"/>
      <c r="P15" s="575"/>
    </row>
    <row r="16" spans="1:16" ht="81" customHeight="1" x14ac:dyDescent="0.25">
      <c r="A16" s="11" t="s">
        <v>11</v>
      </c>
      <c r="B16" s="37" t="s">
        <v>132</v>
      </c>
      <c r="C16" s="37" t="s">
        <v>133</v>
      </c>
      <c r="D16" s="37" t="s">
        <v>134</v>
      </c>
      <c r="E16" s="616" t="s">
        <v>760</v>
      </c>
      <c r="F16" s="616"/>
      <c r="G16" s="314" t="s">
        <v>408</v>
      </c>
      <c r="H16" s="12"/>
      <c r="I16" s="10"/>
      <c r="J16" s="12"/>
      <c r="K16" s="570"/>
      <c r="L16" s="570"/>
      <c r="M16" s="570"/>
      <c r="N16" s="570"/>
      <c r="O16" s="570"/>
      <c r="P16" s="12"/>
    </row>
    <row r="17" spans="1:16" s="35" customFormat="1" ht="24.75" x14ac:dyDescent="0.25">
      <c r="B17" s="29" t="s">
        <v>12</v>
      </c>
      <c r="C17" s="30" t="s">
        <v>13</v>
      </c>
      <c r="D17" s="180" t="s">
        <v>14</v>
      </c>
      <c r="E17" s="565" t="s">
        <v>15</v>
      </c>
      <c r="F17" s="565"/>
      <c r="G17" s="30" t="s">
        <v>16</v>
      </c>
      <c r="H17" s="36"/>
      <c r="I17" s="14"/>
      <c r="J17" s="14"/>
      <c r="K17" s="566"/>
      <c r="L17" s="566"/>
      <c r="M17" s="566"/>
      <c r="N17" s="566"/>
      <c r="O17" s="566"/>
      <c r="P17" s="14"/>
    </row>
    <row r="18" spans="1:16" ht="35.25" customHeight="1" x14ac:dyDescent="0.25">
      <c r="A18" s="588" t="s">
        <v>763</v>
      </c>
      <c r="B18" s="588"/>
      <c r="C18" s="588"/>
      <c r="D18" s="588"/>
      <c r="E18" s="588"/>
      <c r="F18" s="588"/>
      <c r="G18" s="588"/>
    </row>
    <row r="19" spans="1:16" ht="164.25" customHeight="1" x14ac:dyDescent="0.25">
      <c r="A19" s="567" t="s">
        <v>45</v>
      </c>
      <c r="B19" s="567"/>
      <c r="C19" s="567"/>
      <c r="D19" s="568" t="s">
        <v>729</v>
      </c>
      <c r="E19" s="568"/>
      <c r="F19" s="568"/>
      <c r="G19" s="568"/>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95</v>
      </c>
      <c r="C22" s="543"/>
      <c r="D22" s="543"/>
      <c r="E22" s="543"/>
      <c r="F22" s="543"/>
      <c r="G22" s="543"/>
    </row>
    <row r="23" spans="1:16" x14ac:dyDescent="0.25">
      <c r="A23" s="40">
        <v>2</v>
      </c>
      <c r="B23" s="543" t="s">
        <v>96</v>
      </c>
      <c r="C23" s="543"/>
      <c r="D23" s="543"/>
      <c r="E23" s="543"/>
      <c r="F23" s="543"/>
      <c r="G23" s="543"/>
    </row>
    <row r="24" spans="1:16" ht="25.5" customHeight="1" x14ac:dyDescent="0.25">
      <c r="A24" s="40">
        <v>3</v>
      </c>
      <c r="B24" s="543" t="s">
        <v>97</v>
      </c>
      <c r="C24" s="543"/>
      <c r="D24" s="543"/>
      <c r="E24" s="543"/>
      <c r="F24" s="543"/>
      <c r="G24" s="543"/>
    </row>
    <row r="25" spans="1:16" x14ac:dyDescent="0.25">
      <c r="A25" s="40">
        <v>4</v>
      </c>
      <c r="B25" s="543" t="s">
        <v>98</v>
      </c>
      <c r="C25" s="543"/>
      <c r="D25" s="543"/>
      <c r="E25" s="543"/>
      <c r="F25" s="543"/>
      <c r="G25" s="543"/>
    </row>
    <row r="26" spans="1:16" ht="26.25" customHeight="1" x14ac:dyDescent="0.25">
      <c r="A26" s="40">
        <v>5</v>
      </c>
      <c r="B26" s="543" t="s">
        <v>135</v>
      </c>
      <c r="C26" s="543"/>
      <c r="D26" s="543"/>
      <c r="E26" s="543"/>
      <c r="F26" s="543"/>
      <c r="G26" s="543"/>
    </row>
    <row r="27" spans="1:16" x14ac:dyDescent="0.25">
      <c r="A27" s="71"/>
      <c r="B27" s="71"/>
      <c r="C27" s="71"/>
      <c r="D27" s="72"/>
      <c r="E27" s="72"/>
      <c r="F27" s="72"/>
      <c r="G27" s="72"/>
    </row>
    <row r="28" spans="1:16" ht="69" customHeight="1" x14ac:dyDescent="0.25">
      <c r="A28" s="614" t="s">
        <v>50</v>
      </c>
      <c r="B28" s="614"/>
      <c r="C28" s="614"/>
      <c r="D28" s="615" t="s">
        <v>525</v>
      </c>
      <c r="E28" s="615"/>
      <c r="F28" s="615"/>
      <c r="G28" s="615"/>
    </row>
    <row r="29" spans="1:16" ht="15.75" customHeight="1" x14ac:dyDescent="0.25">
      <c r="A29" s="550" t="s">
        <v>49</v>
      </c>
      <c r="B29" s="550"/>
      <c r="C29" s="550"/>
      <c r="D29" s="550"/>
      <c r="E29" s="550"/>
      <c r="F29" s="550"/>
      <c r="G29" s="550"/>
    </row>
    <row r="30" spans="1:16" ht="15.75" customHeight="1" x14ac:dyDescent="0.25">
      <c r="A30" s="39"/>
      <c r="B30" s="39"/>
      <c r="C30" s="39"/>
      <c r="D30" s="39"/>
      <c r="E30" s="39"/>
      <c r="F30" s="39"/>
      <c r="G30" s="39"/>
    </row>
    <row r="31" spans="1:16" ht="15.75" x14ac:dyDescent="0.25">
      <c r="A31" s="18" t="s">
        <v>17</v>
      </c>
      <c r="B31" s="551" t="s">
        <v>19</v>
      </c>
      <c r="C31" s="551"/>
      <c r="D31" s="551"/>
      <c r="E31" s="551"/>
      <c r="F31" s="551"/>
      <c r="G31" s="551"/>
    </row>
    <row r="32" spans="1:16" ht="31.5" customHeight="1" x14ac:dyDescent="0.25">
      <c r="A32" s="18">
        <v>1</v>
      </c>
      <c r="B32" s="551" t="s">
        <v>526</v>
      </c>
      <c r="C32" s="551"/>
      <c r="D32" s="551"/>
      <c r="E32" s="551"/>
      <c r="F32" s="551"/>
      <c r="G32" s="551"/>
    </row>
    <row r="33" spans="1:7" ht="15.75" x14ac:dyDescent="0.25">
      <c r="A33" s="18">
        <v>2</v>
      </c>
      <c r="B33" s="551" t="s">
        <v>101</v>
      </c>
      <c r="C33" s="551"/>
      <c r="D33" s="551"/>
      <c r="E33" s="551"/>
      <c r="F33" s="551"/>
      <c r="G33" s="551"/>
    </row>
    <row r="34" spans="1:7" ht="15.75" x14ac:dyDescent="0.25">
      <c r="A34" s="42"/>
      <c r="B34" s="42"/>
      <c r="C34" s="42"/>
      <c r="D34" s="42"/>
      <c r="E34" s="42"/>
      <c r="F34" s="42"/>
      <c r="G34" s="42"/>
    </row>
    <row r="35" spans="1:7" ht="15.75" x14ac:dyDescent="0.25">
      <c r="A35" s="564" t="s">
        <v>52</v>
      </c>
      <c r="B35" s="564"/>
      <c r="C35" s="564"/>
      <c r="D35" s="564"/>
      <c r="E35" s="564"/>
      <c r="F35" s="564"/>
      <c r="G35" s="564"/>
    </row>
    <row r="36" spans="1:7" ht="15.75" x14ac:dyDescent="0.25">
      <c r="A36" s="17"/>
      <c r="G36" s="44" t="s">
        <v>21</v>
      </c>
    </row>
    <row r="37" spans="1:7" ht="15.75" x14ac:dyDescent="0.25">
      <c r="A37" s="18" t="s">
        <v>17</v>
      </c>
      <c r="B37" s="551" t="s">
        <v>20</v>
      </c>
      <c r="C37" s="551"/>
      <c r="D37" s="551"/>
      <c r="E37" s="18" t="s">
        <v>22</v>
      </c>
      <c r="F37" s="18" t="s">
        <v>23</v>
      </c>
      <c r="G37" s="18" t="s">
        <v>24</v>
      </c>
    </row>
    <row r="38" spans="1:7" s="28" customFormat="1" ht="8.25" x14ac:dyDescent="0.15">
      <c r="A38" s="260">
        <v>1</v>
      </c>
      <c r="B38" s="555">
        <v>2</v>
      </c>
      <c r="C38" s="555"/>
      <c r="D38" s="555"/>
      <c r="E38" s="260">
        <v>3</v>
      </c>
      <c r="F38" s="260">
        <v>4</v>
      </c>
      <c r="G38" s="260">
        <v>5</v>
      </c>
    </row>
    <row r="39" spans="1:7" s="50" customFormat="1" ht="44.25" customHeight="1" x14ac:dyDescent="0.2">
      <c r="A39" s="40">
        <v>1</v>
      </c>
      <c r="B39" s="543" t="s">
        <v>526</v>
      </c>
      <c r="C39" s="543"/>
      <c r="D39" s="543"/>
      <c r="E39" s="175">
        <f>10713150+196028</f>
        <v>10909178</v>
      </c>
      <c r="F39" s="175">
        <v>0</v>
      </c>
      <c r="G39" s="51">
        <f>E39+F39</f>
        <v>10909178</v>
      </c>
    </row>
    <row r="40" spans="1:7" s="50" customFormat="1" ht="12.75" customHeight="1" x14ac:dyDescent="0.2">
      <c r="A40" s="40">
        <v>2</v>
      </c>
      <c r="B40" s="543" t="s">
        <v>101</v>
      </c>
      <c r="C40" s="543"/>
      <c r="D40" s="543"/>
      <c r="E40" s="175">
        <v>0</v>
      </c>
      <c r="F40" s="175">
        <f>1157000+539254</f>
        <v>1696254</v>
      </c>
      <c r="G40" s="51">
        <f>E40+F40</f>
        <v>1696254</v>
      </c>
    </row>
    <row r="41" spans="1:7" ht="15.75" customHeight="1" x14ac:dyDescent="0.25">
      <c r="A41" s="551" t="s">
        <v>24</v>
      </c>
      <c r="B41" s="551"/>
      <c r="C41" s="551"/>
      <c r="D41" s="551"/>
      <c r="E41" s="176">
        <f>SUM(E39:E40)</f>
        <v>10909178</v>
      </c>
      <c r="F41" s="176">
        <f>SUM(F39:F40)</f>
        <v>1696254</v>
      </c>
      <c r="G41" s="176">
        <f>SUM(G39:G40)</f>
        <v>12605432</v>
      </c>
    </row>
    <row r="42" spans="1:7" ht="15.75" customHeight="1" x14ac:dyDescent="0.25">
      <c r="A42" s="42"/>
      <c r="B42" s="42"/>
      <c r="C42" s="42"/>
      <c r="D42" s="42"/>
      <c r="E42" s="42"/>
      <c r="F42" s="42"/>
      <c r="G42" s="42"/>
    </row>
    <row r="43" spans="1:7" ht="15.75" customHeight="1" x14ac:dyDescent="0.25">
      <c r="A43" s="550" t="s">
        <v>53</v>
      </c>
      <c r="B43" s="550"/>
      <c r="C43" s="550"/>
      <c r="D43" s="550"/>
      <c r="E43" s="550"/>
      <c r="F43" s="550"/>
      <c r="G43" s="550"/>
    </row>
    <row r="44" spans="1:7" ht="15.75" x14ac:dyDescent="0.25">
      <c r="A44" s="17"/>
      <c r="G44" s="43" t="s">
        <v>25</v>
      </c>
    </row>
    <row r="45" spans="1:7" ht="15.75" x14ac:dyDescent="0.25">
      <c r="A45" s="18" t="s">
        <v>17</v>
      </c>
      <c r="B45" s="581" t="s">
        <v>26</v>
      </c>
      <c r="C45" s="582"/>
      <c r="D45" s="583"/>
      <c r="E45" s="18" t="s">
        <v>22</v>
      </c>
      <c r="F45" s="18" t="s">
        <v>23</v>
      </c>
      <c r="G45" s="18" t="s">
        <v>24</v>
      </c>
    </row>
    <row r="46" spans="1:7" s="195" customFormat="1" ht="11.25" x14ac:dyDescent="0.2">
      <c r="A46" s="261">
        <v>1</v>
      </c>
      <c r="B46" s="595">
        <v>2</v>
      </c>
      <c r="C46" s="596"/>
      <c r="D46" s="597"/>
      <c r="E46" s="261">
        <v>3</v>
      </c>
      <c r="F46" s="261">
        <v>4</v>
      </c>
      <c r="G46" s="261">
        <v>5</v>
      </c>
    </row>
    <row r="47" spans="1:7" s="50" customFormat="1" ht="24.75" hidden="1" customHeight="1" x14ac:dyDescent="0.2">
      <c r="A47" s="257">
        <v>1</v>
      </c>
      <c r="B47" s="537" t="s">
        <v>373</v>
      </c>
      <c r="C47" s="538"/>
      <c r="D47" s="539"/>
      <c r="E47" s="51">
        <v>0</v>
      </c>
      <c r="F47" s="316">
        <v>0</v>
      </c>
      <c r="G47" s="51">
        <f>E47</f>
        <v>0</v>
      </c>
    </row>
    <row r="48" spans="1:7" ht="28.5" hidden="1" customHeight="1" x14ac:dyDescent="0.25">
      <c r="A48" s="40">
        <v>1</v>
      </c>
      <c r="B48" s="537" t="s">
        <v>102</v>
      </c>
      <c r="C48" s="538"/>
      <c r="D48" s="539"/>
      <c r="E48" s="51">
        <v>0</v>
      </c>
      <c r="F48" s="51">
        <v>0</v>
      </c>
      <c r="G48" s="51">
        <f>E48+F48</f>
        <v>0</v>
      </c>
    </row>
    <row r="49" spans="1:11" ht="15.75" customHeight="1" x14ac:dyDescent="0.25">
      <c r="A49" s="581" t="s">
        <v>24</v>
      </c>
      <c r="B49" s="582"/>
      <c r="C49" s="582"/>
      <c r="D49" s="583"/>
      <c r="E49" s="51">
        <f>E47</f>
        <v>0</v>
      </c>
      <c r="F49" s="51">
        <f t="shared" ref="F49:G49" si="0">F47</f>
        <v>0</v>
      </c>
      <c r="G49" s="51">
        <f t="shared" si="0"/>
        <v>0</v>
      </c>
    </row>
    <row r="50" spans="1:11" ht="15.75" customHeight="1" x14ac:dyDescent="0.25">
      <c r="A50" s="550" t="s">
        <v>279</v>
      </c>
      <c r="B50" s="550"/>
      <c r="C50" s="550"/>
      <c r="D50" s="550"/>
      <c r="E50" s="550"/>
      <c r="F50" s="550"/>
      <c r="G50" s="550"/>
    </row>
    <row r="51" spans="1:11" ht="15.75" x14ac:dyDescent="0.25">
      <c r="A51" s="17"/>
    </row>
    <row r="52" spans="1:11" ht="15.75" x14ac:dyDescent="0.25">
      <c r="A52" s="18" t="s">
        <v>17</v>
      </c>
      <c r="B52" s="18" t="s">
        <v>27</v>
      </c>
      <c r="C52" s="18" t="s">
        <v>28</v>
      </c>
      <c r="D52" s="18" t="s">
        <v>29</v>
      </c>
      <c r="E52" s="18" t="s">
        <v>22</v>
      </c>
      <c r="F52" s="18" t="s">
        <v>23</v>
      </c>
      <c r="G52" s="18" t="s">
        <v>24</v>
      </c>
    </row>
    <row r="53" spans="1:11" s="28" customFormat="1" ht="8.25" x14ac:dyDescent="0.15">
      <c r="A53" s="260">
        <v>1</v>
      </c>
      <c r="B53" s="260">
        <v>2</v>
      </c>
      <c r="C53" s="260">
        <v>3</v>
      </c>
      <c r="D53" s="260">
        <v>4</v>
      </c>
      <c r="E53" s="260">
        <v>5</v>
      </c>
      <c r="F53" s="260">
        <v>6</v>
      </c>
      <c r="G53" s="260">
        <v>7</v>
      </c>
    </row>
    <row r="54" spans="1:11" s="32" customFormat="1" ht="31.5" customHeight="1" x14ac:dyDescent="0.25">
      <c r="A54" s="96">
        <v>1</v>
      </c>
      <c r="B54" s="608" t="s">
        <v>527</v>
      </c>
      <c r="C54" s="609"/>
      <c r="D54" s="609"/>
      <c r="E54" s="609"/>
      <c r="F54" s="609"/>
      <c r="G54" s="610"/>
      <c r="I54" s="69"/>
      <c r="J54" s="70"/>
      <c r="K54" s="69"/>
    </row>
    <row r="55" spans="1:11" s="32" customFormat="1" ht="12.75" customHeight="1" x14ac:dyDescent="0.25">
      <c r="A55" s="96" t="s">
        <v>55</v>
      </c>
      <c r="B55" s="84" t="s">
        <v>30</v>
      </c>
      <c r="C55" s="77"/>
      <c r="D55" s="77"/>
      <c r="E55" s="77"/>
      <c r="F55" s="77"/>
      <c r="G55" s="97"/>
      <c r="I55" s="69"/>
      <c r="J55" s="70"/>
      <c r="K55" s="69"/>
    </row>
    <row r="56" spans="1:11" s="32" customFormat="1" ht="33.75" x14ac:dyDescent="0.25">
      <c r="A56" s="96"/>
      <c r="B56" s="77" t="s">
        <v>137</v>
      </c>
      <c r="C56" s="77" t="s">
        <v>57</v>
      </c>
      <c r="D56" s="77" t="s">
        <v>138</v>
      </c>
      <c r="E56" s="98">
        <v>2</v>
      </c>
      <c r="F56" s="99"/>
      <c r="G56" s="98">
        <f>E56</f>
        <v>2</v>
      </c>
      <c r="I56" s="69"/>
      <c r="J56" s="70"/>
      <c r="K56" s="69"/>
    </row>
    <row r="57" spans="1:11" s="32" customFormat="1" ht="22.5" x14ac:dyDescent="0.25">
      <c r="A57" s="96"/>
      <c r="B57" s="77" t="s">
        <v>139</v>
      </c>
      <c r="C57" s="77" t="s">
        <v>57</v>
      </c>
      <c r="D57" s="77" t="s">
        <v>140</v>
      </c>
      <c r="E57" s="98">
        <v>31</v>
      </c>
      <c r="F57" s="98"/>
      <c r="G57" s="98">
        <f t="shared" ref="G57:G67" si="1">E57</f>
        <v>31</v>
      </c>
      <c r="I57" s="69"/>
      <c r="J57" s="70"/>
      <c r="K57" s="69"/>
    </row>
    <row r="58" spans="1:11" s="377" customFormat="1" ht="33.75" hidden="1" x14ac:dyDescent="0.25">
      <c r="A58" s="96"/>
      <c r="B58" s="77" t="s">
        <v>60</v>
      </c>
      <c r="C58" s="77" t="s">
        <v>61</v>
      </c>
      <c r="D58" s="77" t="s">
        <v>64</v>
      </c>
      <c r="E58" s="101"/>
      <c r="F58" s="98"/>
      <c r="G58" s="101">
        <f t="shared" si="1"/>
        <v>0</v>
      </c>
      <c r="I58" s="69"/>
      <c r="J58" s="70"/>
      <c r="K58" s="69"/>
    </row>
    <row r="59" spans="1:11" s="377" customFormat="1" ht="56.25" hidden="1" x14ac:dyDescent="0.25">
      <c r="A59" s="96"/>
      <c r="B59" s="77" t="s">
        <v>63</v>
      </c>
      <c r="C59" s="77" t="s">
        <v>61</v>
      </c>
      <c r="D59" s="77" t="s">
        <v>64</v>
      </c>
      <c r="E59" s="101"/>
      <c r="F59" s="98"/>
      <c r="G59" s="101">
        <f t="shared" si="1"/>
        <v>0</v>
      </c>
      <c r="I59" s="69"/>
      <c r="J59" s="70"/>
      <c r="K59" s="69"/>
    </row>
    <row r="60" spans="1:11" s="32" customFormat="1" ht="24.75" customHeight="1" x14ac:dyDescent="0.25">
      <c r="A60" s="96"/>
      <c r="B60" s="77" t="s">
        <v>65</v>
      </c>
      <c r="C60" s="77" t="s">
        <v>61</v>
      </c>
      <c r="D60" s="77" t="s">
        <v>64</v>
      </c>
      <c r="E60" s="101">
        <f>7.5+2+8+2</f>
        <v>19.5</v>
      </c>
      <c r="F60" s="100"/>
      <c r="G60" s="101">
        <f t="shared" si="1"/>
        <v>19.5</v>
      </c>
      <c r="H60" s="256"/>
      <c r="I60" s="69"/>
      <c r="J60" s="70"/>
      <c r="K60" s="69"/>
    </row>
    <row r="61" spans="1:11" s="32" customFormat="1" ht="22.5" x14ac:dyDescent="0.25">
      <c r="A61" s="96"/>
      <c r="B61" s="77" t="s">
        <v>66</v>
      </c>
      <c r="C61" s="77" t="s">
        <v>61</v>
      </c>
      <c r="D61" s="77" t="s">
        <v>64</v>
      </c>
      <c r="E61" s="101">
        <v>22</v>
      </c>
      <c r="F61" s="100"/>
      <c r="G61" s="101">
        <f t="shared" si="1"/>
        <v>22</v>
      </c>
      <c r="H61" s="606"/>
      <c r="I61" s="607"/>
      <c r="J61" s="70"/>
      <c r="K61" s="69"/>
    </row>
    <row r="62" spans="1:11" s="32" customFormat="1" ht="12.75" customHeight="1" x14ac:dyDescent="0.25">
      <c r="A62" s="96"/>
      <c r="B62" s="77" t="s">
        <v>67</v>
      </c>
      <c r="C62" s="77" t="s">
        <v>61</v>
      </c>
      <c r="D62" s="77" t="s">
        <v>64</v>
      </c>
      <c r="E62" s="101">
        <f>SUM(E58:E61)</f>
        <v>41.5</v>
      </c>
      <c r="F62" s="102"/>
      <c r="G62" s="101">
        <f t="shared" si="1"/>
        <v>41.5</v>
      </c>
      <c r="H62" s="606"/>
      <c r="I62" s="607"/>
      <c r="J62" s="70"/>
      <c r="K62" s="69"/>
    </row>
    <row r="63" spans="1:11" s="32" customFormat="1" ht="12.75" customHeight="1" x14ac:dyDescent="0.25">
      <c r="A63" s="96" t="s">
        <v>68</v>
      </c>
      <c r="B63" s="84" t="s">
        <v>31</v>
      </c>
      <c r="C63" s="77"/>
      <c r="D63" s="77"/>
      <c r="E63" s="100"/>
      <c r="F63" s="100"/>
      <c r="G63" s="97"/>
      <c r="H63" s="606"/>
      <c r="I63" s="607"/>
      <c r="J63" s="70"/>
      <c r="K63" s="69"/>
    </row>
    <row r="64" spans="1:11" s="32" customFormat="1" ht="22.5" x14ac:dyDescent="0.25">
      <c r="A64" s="96"/>
      <c r="B64" s="77" t="s">
        <v>141</v>
      </c>
      <c r="C64" s="77" t="s">
        <v>70</v>
      </c>
      <c r="D64" s="77" t="s">
        <v>605</v>
      </c>
      <c r="E64" s="97">
        <v>355</v>
      </c>
      <c r="F64" s="97"/>
      <c r="G64" s="98">
        <f t="shared" si="1"/>
        <v>355</v>
      </c>
      <c r="H64" s="606"/>
      <c r="I64" s="607"/>
      <c r="J64" s="70"/>
      <c r="K64" s="69"/>
    </row>
    <row r="65" spans="1:11" s="433" customFormat="1" ht="24.75" customHeight="1" x14ac:dyDescent="0.25">
      <c r="A65" s="96"/>
      <c r="B65" s="77" t="s">
        <v>528</v>
      </c>
      <c r="C65" s="77" t="s">
        <v>70</v>
      </c>
      <c r="D65" s="77" t="s">
        <v>605</v>
      </c>
      <c r="E65" s="97">
        <f>E66+E67</f>
        <v>54</v>
      </c>
      <c r="F65" s="97"/>
      <c r="G65" s="98">
        <f t="shared" si="1"/>
        <v>54</v>
      </c>
      <c r="H65" s="606"/>
      <c r="I65" s="607"/>
      <c r="J65" s="70"/>
      <c r="K65" s="69"/>
    </row>
    <row r="66" spans="1:11" s="433" customFormat="1" ht="21.75" customHeight="1" x14ac:dyDescent="0.25">
      <c r="A66" s="96"/>
      <c r="B66" s="77" t="s">
        <v>529</v>
      </c>
      <c r="C66" s="77" t="s">
        <v>70</v>
      </c>
      <c r="D66" s="77" t="s">
        <v>605</v>
      </c>
      <c r="E66" s="97">
        <f>7+27</f>
        <v>34</v>
      </c>
      <c r="F66" s="97"/>
      <c r="G66" s="98">
        <f t="shared" si="1"/>
        <v>34</v>
      </c>
      <c r="H66" s="606"/>
      <c r="I66" s="607"/>
      <c r="J66" s="70"/>
      <c r="K66" s="69"/>
    </row>
    <row r="67" spans="1:11" s="433" customFormat="1" ht="21.75" customHeight="1" x14ac:dyDescent="0.25">
      <c r="A67" s="96"/>
      <c r="B67" s="77" t="s">
        <v>530</v>
      </c>
      <c r="C67" s="77" t="s">
        <v>70</v>
      </c>
      <c r="D67" s="77" t="s">
        <v>605</v>
      </c>
      <c r="E67" s="97">
        <f>20</f>
        <v>20</v>
      </c>
      <c r="F67" s="97"/>
      <c r="G67" s="98">
        <f t="shared" si="1"/>
        <v>20</v>
      </c>
      <c r="H67" s="606"/>
      <c r="I67" s="607"/>
      <c r="J67" s="70"/>
      <c r="K67" s="69"/>
    </row>
    <row r="68" spans="1:11" s="32" customFormat="1" ht="12.75" customHeight="1" x14ac:dyDescent="0.25">
      <c r="A68" s="96" t="s">
        <v>72</v>
      </c>
      <c r="B68" s="84" t="s">
        <v>143</v>
      </c>
      <c r="C68" s="77"/>
      <c r="D68" s="77"/>
      <c r="E68" s="97"/>
      <c r="F68" s="100"/>
      <c r="G68" s="97"/>
      <c r="H68" s="606"/>
      <c r="I68" s="607"/>
      <c r="J68" s="70"/>
      <c r="K68" s="69"/>
    </row>
    <row r="69" spans="1:11" s="32" customFormat="1" ht="12.75" customHeight="1" x14ac:dyDescent="0.25">
      <c r="A69" s="96"/>
      <c r="B69" s="77" t="s">
        <v>144</v>
      </c>
      <c r="C69" s="77" t="s">
        <v>73</v>
      </c>
      <c r="D69" s="77" t="s">
        <v>74</v>
      </c>
      <c r="E69" s="103">
        <f>E39/E64</f>
        <v>30730.078873239436</v>
      </c>
      <c r="F69" s="103">
        <f>F39/E64</f>
        <v>0</v>
      </c>
      <c r="G69" s="103">
        <f>E69+F69</f>
        <v>30730.078873239436</v>
      </c>
      <c r="I69" s="69"/>
      <c r="J69" s="70"/>
      <c r="K69" s="69"/>
    </row>
    <row r="70" spans="1:11" s="32" customFormat="1" ht="33.75" x14ac:dyDescent="0.25">
      <c r="A70" s="96"/>
      <c r="B70" s="77" t="s">
        <v>115</v>
      </c>
      <c r="C70" s="77" t="s">
        <v>116</v>
      </c>
      <c r="D70" s="77" t="s">
        <v>117</v>
      </c>
      <c r="E70" s="104">
        <f>E64*175/1000*0.75</f>
        <v>46.59375</v>
      </c>
      <c r="F70" s="97"/>
      <c r="G70" s="104">
        <f>E70</f>
        <v>46.59375</v>
      </c>
      <c r="I70" s="69"/>
      <c r="J70" s="70"/>
      <c r="K70" s="69"/>
    </row>
    <row r="71" spans="1:11" s="32" customFormat="1" ht="12.75" customHeight="1" x14ac:dyDescent="0.25">
      <c r="A71" s="96" t="s">
        <v>77</v>
      </c>
      <c r="B71" s="84" t="s">
        <v>145</v>
      </c>
      <c r="C71" s="77"/>
      <c r="D71" s="77"/>
      <c r="E71" s="100"/>
      <c r="F71" s="100"/>
      <c r="G71" s="97"/>
      <c r="I71" s="69"/>
      <c r="J71" s="70"/>
      <c r="K71" s="69"/>
    </row>
    <row r="72" spans="1:11" s="433" customFormat="1" ht="61.5" customHeight="1" x14ac:dyDescent="0.25">
      <c r="A72" s="96"/>
      <c r="B72" s="77" t="s">
        <v>531</v>
      </c>
      <c r="C72" s="77" t="s">
        <v>90</v>
      </c>
      <c r="D72" s="52" t="s">
        <v>74</v>
      </c>
      <c r="E72" s="448">
        <f>1-360/E64</f>
        <v>-1.4084507042253502E-2</v>
      </c>
      <c r="F72" s="97"/>
      <c r="G72" s="448">
        <f t="shared" ref="G72" si="2">E72</f>
        <v>-1.4084507042253502E-2</v>
      </c>
      <c r="I72" s="69"/>
      <c r="J72" s="70"/>
      <c r="K72" s="69"/>
    </row>
    <row r="73" spans="1:11" s="32" customFormat="1" ht="14.25" customHeight="1" x14ac:dyDescent="0.25">
      <c r="A73" s="77">
        <v>2</v>
      </c>
      <c r="B73" s="611" t="s">
        <v>146</v>
      </c>
      <c r="C73" s="612"/>
      <c r="D73" s="612"/>
      <c r="E73" s="612"/>
      <c r="F73" s="612"/>
      <c r="G73" s="613"/>
      <c r="I73" s="69"/>
      <c r="J73" s="70"/>
      <c r="K73" s="69"/>
    </row>
    <row r="74" spans="1:11" s="32" customFormat="1" ht="15.75" customHeight="1" x14ac:dyDescent="0.25">
      <c r="A74" s="96" t="s">
        <v>80</v>
      </c>
      <c r="B74" s="84" t="s">
        <v>56</v>
      </c>
      <c r="C74" s="52"/>
      <c r="D74" s="52"/>
      <c r="E74" s="86"/>
      <c r="F74" s="86"/>
      <c r="G74" s="57"/>
      <c r="I74" s="69"/>
      <c r="J74" s="70"/>
      <c r="K74" s="69"/>
    </row>
    <row r="75" spans="1:11" s="32" customFormat="1" ht="22.5" customHeight="1" x14ac:dyDescent="0.25">
      <c r="A75" s="77"/>
      <c r="B75" s="55" t="s">
        <v>81</v>
      </c>
      <c r="C75" s="52" t="s">
        <v>73</v>
      </c>
      <c r="D75" s="77" t="s">
        <v>124</v>
      </c>
      <c r="E75" s="87"/>
      <c r="F75" s="62">
        <f>F40</f>
        <v>1696254</v>
      </c>
      <c r="G75" s="67">
        <f>F75</f>
        <v>1696254</v>
      </c>
      <c r="H75" s="604"/>
      <c r="I75" s="605"/>
      <c r="J75" s="605"/>
      <c r="K75" s="69"/>
    </row>
    <row r="76" spans="1:11" s="32" customFormat="1" ht="18.75" customHeight="1" x14ac:dyDescent="0.25">
      <c r="A76" s="96" t="s">
        <v>83</v>
      </c>
      <c r="B76" s="84" t="s">
        <v>31</v>
      </c>
      <c r="C76" s="52"/>
      <c r="D76" s="52"/>
      <c r="E76" s="88"/>
      <c r="F76" s="62"/>
      <c r="G76" s="57"/>
      <c r="I76" s="69"/>
      <c r="J76" s="70"/>
      <c r="K76" s="69"/>
    </row>
    <row r="77" spans="1:11" s="32" customFormat="1" ht="25.5" x14ac:dyDescent="0.25">
      <c r="A77" s="77"/>
      <c r="B77" s="77" t="s">
        <v>126</v>
      </c>
      <c r="C77" s="52" t="s">
        <v>57</v>
      </c>
      <c r="D77" s="105" t="s">
        <v>85</v>
      </c>
      <c r="E77" s="87"/>
      <c r="F77" s="535">
        <f>3+28+4+1+4+1+4</f>
        <v>45</v>
      </c>
      <c r="G77" s="64">
        <f>F77</f>
        <v>45</v>
      </c>
      <c r="I77" s="69"/>
      <c r="J77" s="70"/>
      <c r="K77" s="69"/>
    </row>
    <row r="78" spans="1:11" s="32" customFormat="1" ht="17.25" customHeight="1" x14ac:dyDescent="0.25">
      <c r="A78" s="96" t="s">
        <v>86</v>
      </c>
      <c r="B78" s="84" t="s">
        <v>32</v>
      </c>
      <c r="C78" s="52"/>
      <c r="D78" s="52"/>
      <c r="E78" s="88"/>
      <c r="F78" s="63"/>
      <c r="G78" s="57"/>
      <c r="I78" s="69"/>
      <c r="J78" s="70"/>
      <c r="K78" s="69"/>
    </row>
    <row r="79" spans="1:11" s="32" customFormat="1" ht="22.5" x14ac:dyDescent="0.25">
      <c r="A79" s="77"/>
      <c r="B79" s="77" t="s">
        <v>128</v>
      </c>
      <c r="C79" s="52" t="s">
        <v>73</v>
      </c>
      <c r="D79" s="52" t="s">
        <v>74</v>
      </c>
      <c r="E79" s="87"/>
      <c r="F79" s="62">
        <f>F75/F77</f>
        <v>37694.533333333333</v>
      </c>
      <c r="G79" s="67">
        <f>F79</f>
        <v>37694.533333333333</v>
      </c>
      <c r="I79" s="69"/>
      <c r="J79" s="70"/>
      <c r="K79" s="69"/>
    </row>
    <row r="80" spans="1:11" s="32" customFormat="1" ht="17.25" customHeight="1" x14ac:dyDescent="0.25">
      <c r="A80" s="96" t="s">
        <v>88</v>
      </c>
      <c r="B80" s="84" t="s">
        <v>33</v>
      </c>
      <c r="C80" s="52"/>
      <c r="D80" s="52"/>
      <c r="E80" s="89"/>
      <c r="F80" s="66"/>
      <c r="G80" s="57"/>
      <c r="I80" s="69"/>
      <c r="J80" s="70"/>
      <c r="K80" s="69"/>
    </row>
    <row r="81" spans="1:13" s="32" customFormat="1" ht="22.5" x14ac:dyDescent="0.3">
      <c r="A81" s="52"/>
      <c r="B81" s="77" t="s">
        <v>130</v>
      </c>
      <c r="C81" s="52" t="s">
        <v>90</v>
      </c>
      <c r="D81" s="52" t="s">
        <v>74</v>
      </c>
      <c r="E81" s="87"/>
      <c r="F81" s="64">
        <v>100</v>
      </c>
      <c r="G81" s="68">
        <f>F81</f>
        <v>100</v>
      </c>
      <c r="H81" s="106"/>
      <c r="I81" s="107"/>
      <c r="J81" s="108"/>
      <c r="K81" s="107"/>
      <c r="L81" s="106"/>
      <c r="M81" s="106"/>
    </row>
    <row r="82" spans="1:13" ht="15.75" x14ac:dyDescent="0.25">
      <c r="A82" s="17"/>
    </row>
    <row r="83" spans="1:13" ht="37.5" customHeight="1" x14ac:dyDescent="0.25">
      <c r="A83" s="558" t="s">
        <v>370</v>
      </c>
      <c r="B83" s="558"/>
      <c r="C83" s="558"/>
      <c r="D83" s="45"/>
      <c r="E83" s="23"/>
      <c r="F83" s="559" t="s">
        <v>386</v>
      </c>
      <c r="G83" s="559"/>
    </row>
    <row r="84" spans="1:13" s="28" customFormat="1" ht="8.25" x14ac:dyDescent="0.15">
      <c r="A84" s="46"/>
      <c r="B84" s="47"/>
      <c r="D84" s="48" t="s">
        <v>34</v>
      </c>
      <c r="F84" s="560" t="s">
        <v>35</v>
      </c>
      <c r="G84" s="560"/>
    </row>
    <row r="85" spans="1:13" ht="15.75" x14ac:dyDescent="0.25">
      <c r="A85" s="557" t="s">
        <v>36</v>
      </c>
      <c r="B85" s="557"/>
      <c r="C85" s="16"/>
      <c r="D85" s="16"/>
    </row>
    <row r="86" spans="1:13" ht="15.75" x14ac:dyDescent="0.25">
      <c r="A86" s="20"/>
      <c r="B86" s="20"/>
      <c r="C86" s="16"/>
      <c r="D86" s="16"/>
    </row>
    <row r="87" spans="1:13" ht="46.5" customHeight="1" x14ac:dyDescent="0.25">
      <c r="A87" s="558" t="s">
        <v>414</v>
      </c>
      <c r="B87" s="558"/>
      <c r="C87" s="558"/>
      <c r="D87" s="22"/>
      <c r="E87" s="23"/>
      <c r="F87" s="559" t="s">
        <v>54</v>
      </c>
      <c r="G87" s="559"/>
    </row>
    <row r="88" spans="1:13" s="28" customFormat="1" ht="8.25" x14ac:dyDescent="0.15">
      <c r="A88" s="49"/>
      <c r="B88" s="47"/>
      <c r="C88" s="47"/>
      <c r="D88" s="48" t="s">
        <v>34</v>
      </c>
      <c r="F88" s="560" t="s">
        <v>35</v>
      </c>
      <c r="G88" s="560"/>
    </row>
    <row r="89" spans="1:13" x14ac:dyDescent="0.25">
      <c r="A89" s="548" t="s">
        <v>37</v>
      </c>
      <c r="B89" s="548"/>
    </row>
    <row r="90" spans="1:13" x14ac:dyDescent="0.25">
      <c r="A90" s="549">
        <v>45747</v>
      </c>
      <c r="B90" s="549"/>
    </row>
    <row r="91" spans="1:13" x14ac:dyDescent="0.25">
      <c r="A91" s="544" t="s">
        <v>38</v>
      </c>
      <c r="B91" s="544"/>
    </row>
  </sheetData>
  <mergeCells count="68">
    <mergeCell ref="B26:G26"/>
    <mergeCell ref="E17:F17"/>
    <mergeCell ref="A20:G20"/>
    <mergeCell ref="B21:G21"/>
    <mergeCell ref="B22:G22"/>
    <mergeCell ref="B23:G23"/>
    <mergeCell ref="B24:G24"/>
    <mergeCell ref="B25:G25"/>
    <mergeCell ref="A9:G9"/>
    <mergeCell ref="F1:G2"/>
    <mergeCell ref="E4:G4"/>
    <mergeCell ref="E5:G5"/>
    <mergeCell ref="E6:G6"/>
    <mergeCell ref="E7:G7"/>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E16:F16"/>
    <mergeCell ref="K17:L17"/>
    <mergeCell ref="M17:O17"/>
    <mergeCell ref="A18:G18"/>
    <mergeCell ref="A19:C19"/>
    <mergeCell ref="D19:G19"/>
    <mergeCell ref="B40:D40"/>
    <mergeCell ref="A28:C28"/>
    <mergeCell ref="A29:G29"/>
    <mergeCell ref="B31:G31"/>
    <mergeCell ref="B32:G32"/>
    <mergeCell ref="B33:G33"/>
    <mergeCell ref="D28:G28"/>
    <mergeCell ref="A35:G35"/>
    <mergeCell ref="B37:D37"/>
    <mergeCell ref="B38:D38"/>
    <mergeCell ref="B39:D39"/>
    <mergeCell ref="B48:D48"/>
    <mergeCell ref="B54:G54"/>
    <mergeCell ref="B73:G73"/>
    <mergeCell ref="A49:D49"/>
    <mergeCell ref="A41:D41"/>
    <mergeCell ref="A43:G43"/>
    <mergeCell ref="B45:D45"/>
    <mergeCell ref="B46:D46"/>
    <mergeCell ref="B47:D47"/>
    <mergeCell ref="H75:J75"/>
    <mergeCell ref="A50:G50"/>
    <mergeCell ref="A90:B90"/>
    <mergeCell ref="A91:B91"/>
    <mergeCell ref="F84:G84"/>
    <mergeCell ref="A85:B85"/>
    <mergeCell ref="A87:C87"/>
    <mergeCell ref="F87:G87"/>
    <mergeCell ref="F88:G88"/>
    <mergeCell ref="A89:B89"/>
    <mergeCell ref="A83:C83"/>
    <mergeCell ref="F83:G83"/>
    <mergeCell ref="H61:I68"/>
  </mergeCells>
  <pageMargins left="0.39370078740157483" right="0.39370078740157483" top="0.39370078740157483" bottom="0.39370078740157483" header="0" footer="0"/>
  <pageSetup paperSize="9" fitToHeight="9" orientation="landscape" horizontalDpi="300" verticalDpi="300" r:id="rId1"/>
  <rowBreaks count="3" manualBreakCount="3">
    <brk id="19" max="16383" man="1"/>
    <brk id="47" max="16383" man="1"/>
    <brk id="7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view="pageBreakPreview" zoomScaleSheetLayoutView="100" workbookViewId="0">
      <selection activeCell="A7" sqref="A7:XFD7"/>
    </sheetView>
  </sheetViews>
  <sheetFormatPr defaultColWidth="21.5703125" defaultRowHeight="15" x14ac:dyDescent="0.25"/>
  <cols>
    <col min="1" max="1" width="6.5703125" style="1" customWidth="1"/>
    <col min="2" max="2" width="22.42578125" style="1" customWidth="1"/>
    <col min="3" max="3" width="21.5703125" style="1" customWidth="1"/>
    <col min="4" max="7" width="21.5703125" style="1"/>
    <col min="8" max="8" width="74.28515625" style="1" customWidth="1"/>
    <col min="9"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t="s">
        <v>311</v>
      </c>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57.75" customHeight="1" x14ac:dyDescent="0.25">
      <c r="A16" s="11" t="s">
        <v>11</v>
      </c>
      <c r="B16" s="37" t="s">
        <v>149</v>
      </c>
      <c r="C16" s="37" t="s">
        <v>150</v>
      </c>
      <c r="D16" s="37" t="s">
        <v>134</v>
      </c>
      <c r="E16" s="620" t="s">
        <v>422</v>
      </c>
      <c r="F16" s="620"/>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88" t="s">
        <v>775</v>
      </c>
      <c r="B18" s="588"/>
      <c r="C18" s="588"/>
      <c r="D18" s="588"/>
      <c r="E18" s="588"/>
      <c r="F18" s="588"/>
      <c r="G18" s="588"/>
    </row>
    <row r="19" spans="1:16" ht="165" customHeight="1" x14ac:dyDescent="0.25">
      <c r="A19" s="567" t="s">
        <v>45</v>
      </c>
      <c r="B19" s="567"/>
      <c r="C19" s="567"/>
      <c r="D19" s="619" t="s">
        <v>730</v>
      </c>
      <c r="E19" s="619"/>
      <c r="F19" s="619"/>
      <c r="G19" s="619"/>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95</v>
      </c>
      <c r="C22" s="543"/>
      <c r="D22" s="543"/>
      <c r="E22" s="543"/>
      <c r="F22" s="543"/>
      <c r="G22" s="543"/>
    </row>
    <row r="23" spans="1:16" x14ac:dyDescent="0.25">
      <c r="A23" s="40">
        <v>2</v>
      </c>
      <c r="B23" s="543" t="s">
        <v>96</v>
      </c>
      <c r="C23" s="543"/>
      <c r="D23" s="543"/>
      <c r="E23" s="543"/>
      <c r="F23" s="543"/>
      <c r="G23" s="543"/>
    </row>
    <row r="24" spans="1:16" ht="25.5" customHeight="1" x14ac:dyDescent="0.25">
      <c r="A24" s="40">
        <v>3</v>
      </c>
      <c r="B24" s="543" t="s">
        <v>97</v>
      </c>
      <c r="C24" s="543"/>
      <c r="D24" s="543"/>
      <c r="E24" s="543"/>
      <c r="F24" s="543"/>
      <c r="G24" s="543"/>
    </row>
    <row r="25" spans="1:16" x14ac:dyDescent="0.25">
      <c r="A25" s="40">
        <v>4</v>
      </c>
      <c r="B25" s="543" t="s">
        <v>98</v>
      </c>
      <c r="C25" s="543"/>
      <c r="D25" s="543"/>
      <c r="E25" s="543"/>
      <c r="F25" s="543"/>
      <c r="G25" s="543"/>
    </row>
    <row r="26" spans="1:16" x14ac:dyDescent="0.25">
      <c r="A26" s="71"/>
      <c r="B26" s="71"/>
      <c r="C26" s="71"/>
      <c r="D26" s="72"/>
      <c r="E26" s="72"/>
      <c r="F26" s="72"/>
      <c r="G26" s="72"/>
    </row>
    <row r="27" spans="1:16" ht="34.5" customHeight="1" x14ac:dyDescent="0.25">
      <c r="A27" s="445" t="s">
        <v>532</v>
      </c>
      <c r="B27" s="445"/>
      <c r="C27" s="445"/>
      <c r="D27" s="618" t="s">
        <v>533</v>
      </c>
      <c r="E27" s="618"/>
      <c r="F27" s="618"/>
      <c r="G27" s="618"/>
    </row>
    <row r="28" spans="1:16" ht="15.75" x14ac:dyDescent="0.25">
      <c r="A28" s="73"/>
      <c r="B28" s="73"/>
      <c r="C28" s="73"/>
      <c r="D28" s="15"/>
      <c r="E28" s="15"/>
      <c r="F28" s="15"/>
      <c r="G28" s="15"/>
    </row>
    <row r="29" spans="1:16" ht="15.75" customHeight="1" x14ac:dyDescent="0.25">
      <c r="A29" s="550" t="s">
        <v>49</v>
      </c>
      <c r="B29" s="550"/>
      <c r="C29" s="550"/>
      <c r="D29" s="550"/>
      <c r="E29" s="550"/>
      <c r="F29" s="550"/>
      <c r="G29" s="550"/>
    </row>
    <row r="30" spans="1:16" ht="15.75" customHeight="1" x14ac:dyDescent="0.25">
      <c r="A30" s="39"/>
      <c r="B30" s="39"/>
      <c r="C30" s="39"/>
      <c r="D30" s="39"/>
      <c r="E30" s="39"/>
      <c r="F30" s="39"/>
      <c r="G30" s="39"/>
    </row>
    <row r="31" spans="1:16" ht="15.75" x14ac:dyDescent="0.25">
      <c r="A31" s="18" t="s">
        <v>17</v>
      </c>
      <c r="B31" s="551" t="s">
        <v>19</v>
      </c>
      <c r="C31" s="551"/>
      <c r="D31" s="551"/>
      <c r="E31" s="551"/>
      <c r="F31" s="551"/>
      <c r="G31" s="551"/>
    </row>
    <row r="32" spans="1:16" ht="33.75" customHeight="1" x14ac:dyDescent="0.25">
      <c r="A32" s="18">
        <v>1</v>
      </c>
      <c r="B32" s="551" t="s">
        <v>534</v>
      </c>
      <c r="C32" s="551"/>
      <c r="D32" s="551"/>
      <c r="E32" s="551"/>
      <c r="F32" s="551"/>
      <c r="G32" s="551"/>
    </row>
    <row r="33" spans="1:7" ht="15.75" x14ac:dyDescent="0.25">
      <c r="A33" s="18">
        <v>2</v>
      </c>
      <c r="B33" s="551" t="s">
        <v>101</v>
      </c>
      <c r="C33" s="551"/>
      <c r="D33" s="551"/>
      <c r="E33" s="551"/>
      <c r="F33" s="551"/>
      <c r="G33" s="551"/>
    </row>
    <row r="34" spans="1:7" ht="15.75" x14ac:dyDescent="0.25">
      <c r="A34" s="42"/>
      <c r="B34" s="42"/>
      <c r="C34" s="42"/>
      <c r="D34" s="42"/>
      <c r="E34" s="42"/>
      <c r="F34" s="42"/>
      <c r="G34" s="42"/>
    </row>
    <row r="35" spans="1:7" ht="15.75" x14ac:dyDescent="0.25">
      <c r="A35" s="564" t="s">
        <v>52</v>
      </c>
      <c r="B35" s="564"/>
      <c r="C35" s="564"/>
      <c r="D35" s="564"/>
      <c r="E35" s="564"/>
      <c r="F35" s="564"/>
      <c r="G35" s="564"/>
    </row>
    <row r="36" spans="1:7" ht="15.75" x14ac:dyDescent="0.25">
      <c r="A36" s="17"/>
      <c r="G36" s="44" t="s">
        <v>21</v>
      </c>
    </row>
    <row r="37" spans="1:7" ht="15.75" x14ac:dyDescent="0.25">
      <c r="A37" s="18" t="s">
        <v>17</v>
      </c>
      <c r="B37" s="551" t="s">
        <v>20</v>
      </c>
      <c r="C37" s="551"/>
      <c r="D37" s="551"/>
      <c r="E37" s="18" t="s">
        <v>22</v>
      </c>
      <c r="F37" s="18" t="s">
        <v>23</v>
      </c>
      <c r="G37" s="18" t="s">
        <v>24</v>
      </c>
    </row>
    <row r="38" spans="1:7" s="28" customFormat="1" ht="8.25" x14ac:dyDescent="0.15">
      <c r="A38" s="411">
        <v>1</v>
      </c>
      <c r="B38" s="555">
        <v>2</v>
      </c>
      <c r="C38" s="555"/>
      <c r="D38" s="555"/>
      <c r="E38" s="411">
        <v>3</v>
      </c>
      <c r="F38" s="411">
        <v>4</v>
      </c>
      <c r="G38" s="411">
        <v>5</v>
      </c>
    </row>
    <row r="39" spans="1:7" s="50" customFormat="1" ht="30.75" customHeight="1" x14ac:dyDescent="0.2">
      <c r="A39" s="40">
        <v>1</v>
      </c>
      <c r="B39" s="543" t="s">
        <v>534</v>
      </c>
      <c r="C39" s="543"/>
      <c r="D39" s="543"/>
      <c r="E39" s="175">
        <f>6701970+585259</f>
        <v>7287229</v>
      </c>
      <c r="F39" s="175">
        <v>3000</v>
      </c>
      <c r="G39" s="51">
        <f>E39+F39</f>
        <v>7290229</v>
      </c>
    </row>
    <row r="40" spans="1:7" s="50" customFormat="1" ht="12.75" x14ac:dyDescent="0.2">
      <c r="A40" s="40">
        <v>2</v>
      </c>
      <c r="B40" s="543" t="s">
        <v>101</v>
      </c>
      <c r="C40" s="543"/>
      <c r="D40" s="543"/>
      <c r="E40" s="175">
        <v>0</v>
      </c>
      <c r="F40" s="175">
        <f>200000+882955</f>
        <v>1082955</v>
      </c>
      <c r="G40" s="51">
        <f>E40+F40</f>
        <v>1082955</v>
      </c>
    </row>
    <row r="41" spans="1:7" ht="15.75" customHeight="1" x14ac:dyDescent="0.25">
      <c r="A41" s="551" t="s">
        <v>24</v>
      </c>
      <c r="B41" s="551"/>
      <c r="C41" s="551"/>
      <c r="D41" s="551"/>
      <c r="E41" s="175">
        <f>SUM(E39:E40)</f>
        <v>7287229</v>
      </c>
      <c r="F41" s="175">
        <f>SUM(F39:F40)</f>
        <v>1085955</v>
      </c>
      <c r="G41" s="51">
        <f>SUM(G39:G40)</f>
        <v>8373184</v>
      </c>
    </row>
    <row r="42" spans="1:7" ht="15.75" customHeight="1" x14ac:dyDescent="0.25">
      <c r="A42" s="42"/>
      <c r="B42" s="42"/>
      <c r="C42" s="42"/>
      <c r="D42" s="42"/>
      <c r="E42" s="42"/>
      <c r="F42" s="42"/>
      <c r="G42" s="42"/>
    </row>
    <row r="43" spans="1:7" ht="15.75" customHeight="1" x14ac:dyDescent="0.25">
      <c r="A43" s="550" t="s">
        <v>53</v>
      </c>
      <c r="B43" s="550"/>
      <c r="C43" s="550"/>
      <c r="D43" s="550"/>
      <c r="E43" s="550"/>
      <c r="F43" s="550"/>
      <c r="G43" s="550"/>
    </row>
    <row r="44" spans="1:7" ht="15.75" x14ac:dyDescent="0.25">
      <c r="A44" s="17"/>
      <c r="G44" s="43" t="s">
        <v>25</v>
      </c>
    </row>
    <row r="45" spans="1:7" ht="15.75" x14ac:dyDescent="0.25">
      <c r="A45" s="18" t="s">
        <v>17</v>
      </c>
      <c r="B45" s="581" t="s">
        <v>26</v>
      </c>
      <c r="C45" s="582"/>
      <c r="D45" s="583"/>
      <c r="E45" s="18" t="s">
        <v>22</v>
      </c>
      <c r="F45" s="18" t="s">
        <v>23</v>
      </c>
      <c r="G45" s="18" t="s">
        <v>24</v>
      </c>
    </row>
    <row r="46" spans="1:7" s="28" customFormat="1" ht="8.25" x14ac:dyDescent="0.15">
      <c r="A46" s="411">
        <v>1</v>
      </c>
      <c r="B46" s="552">
        <v>2</v>
      </c>
      <c r="C46" s="553"/>
      <c r="D46" s="554"/>
      <c r="E46" s="411">
        <v>3</v>
      </c>
      <c r="F46" s="411">
        <v>4</v>
      </c>
      <c r="G46" s="411">
        <v>5</v>
      </c>
    </row>
    <row r="47" spans="1:7" ht="24.75" customHeight="1" x14ac:dyDescent="0.25">
      <c r="A47" s="40">
        <v>1</v>
      </c>
      <c r="B47" s="537" t="s">
        <v>699</v>
      </c>
      <c r="C47" s="538"/>
      <c r="D47" s="539"/>
      <c r="E47" s="51">
        <v>167540</v>
      </c>
      <c r="F47" s="51">
        <v>0</v>
      </c>
      <c r="G47" s="51">
        <f>E47+F47</f>
        <v>167540</v>
      </c>
    </row>
    <row r="48" spans="1:7" ht="15.75" customHeight="1" x14ac:dyDescent="0.25">
      <c r="A48" s="581" t="s">
        <v>24</v>
      </c>
      <c r="B48" s="582"/>
      <c r="C48" s="582"/>
      <c r="D48" s="583"/>
      <c r="E48" s="51">
        <f>SUM(E47:E47)</f>
        <v>167540</v>
      </c>
      <c r="F48" s="51">
        <f>SUM(F47:F47)</f>
        <v>0</v>
      </c>
      <c r="G48" s="51">
        <f>SUM(G47:G47)</f>
        <v>167540</v>
      </c>
    </row>
    <row r="49" spans="1:13" ht="15.75" customHeight="1" x14ac:dyDescent="0.25">
      <c r="A49" s="550" t="s">
        <v>279</v>
      </c>
      <c r="B49" s="550"/>
      <c r="C49" s="550"/>
      <c r="D49" s="550"/>
      <c r="E49" s="550"/>
      <c r="F49" s="550"/>
      <c r="G49" s="550"/>
    </row>
    <row r="50" spans="1:13" s="125" customFormat="1" ht="12" x14ac:dyDescent="0.2">
      <c r="A50" s="124" t="s">
        <v>17</v>
      </c>
      <c r="B50" s="124" t="s">
        <v>27</v>
      </c>
      <c r="C50" s="124" t="s">
        <v>28</v>
      </c>
      <c r="D50" s="124" t="s">
        <v>29</v>
      </c>
      <c r="E50" s="124" t="s">
        <v>22</v>
      </c>
      <c r="F50" s="124" t="s">
        <v>23</v>
      </c>
      <c r="G50" s="124" t="s">
        <v>24</v>
      </c>
    </row>
    <row r="51" spans="1:13" s="28" customFormat="1" ht="8.25" x14ac:dyDescent="0.15">
      <c r="A51" s="411">
        <v>1</v>
      </c>
      <c r="B51" s="411">
        <v>2</v>
      </c>
      <c r="C51" s="411">
        <v>3</v>
      </c>
      <c r="D51" s="411">
        <v>4</v>
      </c>
      <c r="E51" s="411">
        <v>5</v>
      </c>
      <c r="F51" s="411">
        <v>6</v>
      </c>
      <c r="G51" s="411">
        <v>7</v>
      </c>
    </row>
    <row r="52" spans="1:13" s="32" customFormat="1" ht="15" customHeight="1" x14ac:dyDescent="0.25">
      <c r="A52" s="55">
        <v>1</v>
      </c>
      <c r="B52" s="611" t="s">
        <v>535</v>
      </c>
      <c r="C52" s="612"/>
      <c r="D52" s="612"/>
      <c r="E52" s="612"/>
      <c r="F52" s="612"/>
      <c r="G52" s="613"/>
      <c r="I52" s="126"/>
      <c r="J52" s="82"/>
      <c r="K52" s="126"/>
    </row>
    <row r="53" spans="1:13" s="32" customFormat="1" ht="12" x14ac:dyDescent="0.25">
      <c r="A53" s="53" t="s">
        <v>55</v>
      </c>
      <c r="B53" s="54" t="s">
        <v>30</v>
      </c>
      <c r="C53" s="55"/>
      <c r="D53" s="55"/>
      <c r="E53" s="55"/>
      <c r="F53" s="55"/>
      <c r="G53" s="57"/>
      <c r="H53" s="33"/>
      <c r="I53" s="127"/>
      <c r="J53" s="128"/>
      <c r="K53" s="126"/>
    </row>
    <row r="54" spans="1:13" s="32" customFormat="1" ht="25.5" customHeight="1" x14ac:dyDescent="0.25">
      <c r="A54" s="55"/>
      <c r="B54" s="55" t="s">
        <v>536</v>
      </c>
      <c r="C54" s="55" t="s">
        <v>57</v>
      </c>
      <c r="D54" s="246" t="s">
        <v>611</v>
      </c>
      <c r="E54" s="68">
        <v>1</v>
      </c>
      <c r="F54" s="68"/>
      <c r="G54" s="64">
        <f>E54</f>
        <v>1</v>
      </c>
      <c r="I54" s="126"/>
      <c r="J54" s="129"/>
      <c r="K54" s="126"/>
    </row>
    <row r="55" spans="1:13" s="32" customFormat="1" ht="29.25" customHeight="1" x14ac:dyDescent="0.25">
      <c r="A55" s="55"/>
      <c r="B55" s="55" t="s">
        <v>537</v>
      </c>
      <c r="C55" s="55" t="s">
        <v>57</v>
      </c>
      <c r="D55" s="246" t="s">
        <v>611</v>
      </c>
      <c r="E55" s="64">
        <v>21</v>
      </c>
      <c r="F55" s="64"/>
      <c r="G55" s="64">
        <f>E55</f>
        <v>21</v>
      </c>
      <c r="I55" s="256"/>
      <c r="J55" s="130"/>
      <c r="K55" s="126"/>
    </row>
    <row r="56" spans="1:13" s="433" customFormat="1" ht="22.5" customHeight="1" x14ac:dyDescent="0.25">
      <c r="A56" s="55"/>
      <c r="B56" s="444" t="s">
        <v>594</v>
      </c>
      <c r="C56" s="55" t="s">
        <v>57</v>
      </c>
      <c r="D56" s="246" t="s">
        <v>611</v>
      </c>
      <c r="E56" s="64">
        <v>17</v>
      </c>
      <c r="F56" s="64"/>
      <c r="G56" s="64">
        <f t="shared" ref="G56:G57" si="0">E56</f>
        <v>17</v>
      </c>
      <c r="J56" s="130"/>
      <c r="K56" s="126"/>
    </row>
    <row r="57" spans="1:13" s="433" customFormat="1" ht="24.75" customHeight="1" x14ac:dyDescent="0.25">
      <c r="A57" s="55"/>
      <c r="B57" s="444" t="s">
        <v>595</v>
      </c>
      <c r="C57" s="55" t="s">
        <v>57</v>
      </c>
      <c r="D57" s="246" t="s">
        <v>611</v>
      </c>
      <c r="E57" s="64">
        <v>4</v>
      </c>
      <c r="F57" s="64"/>
      <c r="G57" s="64">
        <f t="shared" si="0"/>
        <v>4</v>
      </c>
      <c r="J57" s="130"/>
      <c r="K57" s="126"/>
    </row>
    <row r="58" spans="1:13" s="377" customFormat="1" ht="37.5" hidden="1" customHeight="1" x14ac:dyDescent="0.25">
      <c r="A58" s="55"/>
      <c r="B58" s="77" t="s">
        <v>60</v>
      </c>
      <c r="C58" s="77" t="s">
        <v>61</v>
      </c>
      <c r="D58" s="77" t="s">
        <v>64</v>
      </c>
      <c r="E58" s="62">
        <v>0</v>
      </c>
      <c r="F58" s="64"/>
      <c r="G58" s="62">
        <f t="shared" ref="G58:G59" si="1">E58</f>
        <v>0</v>
      </c>
      <c r="J58" s="130"/>
      <c r="K58" s="126"/>
    </row>
    <row r="59" spans="1:13" s="377" customFormat="1" ht="37.5" hidden="1" customHeight="1" x14ac:dyDescent="0.25">
      <c r="A59" s="55"/>
      <c r="B59" s="77" t="s">
        <v>63</v>
      </c>
      <c r="C59" s="77" t="s">
        <v>61</v>
      </c>
      <c r="D59" s="77" t="s">
        <v>64</v>
      </c>
      <c r="E59" s="62">
        <v>0</v>
      </c>
      <c r="F59" s="64"/>
      <c r="G59" s="62">
        <f t="shared" si="1"/>
        <v>0</v>
      </c>
      <c r="J59" s="130"/>
      <c r="K59" s="126"/>
    </row>
    <row r="60" spans="1:13" s="32" customFormat="1" ht="49.5" customHeight="1" x14ac:dyDescent="0.25">
      <c r="A60" s="55"/>
      <c r="B60" s="77" t="s">
        <v>109</v>
      </c>
      <c r="C60" s="55" t="s">
        <v>61</v>
      </c>
      <c r="D60" s="55" t="s">
        <v>64</v>
      </c>
      <c r="E60" s="62">
        <v>8</v>
      </c>
      <c r="F60" s="63"/>
      <c r="G60" s="62">
        <f>E60</f>
        <v>8</v>
      </c>
      <c r="I60" s="126"/>
      <c r="J60" s="82"/>
      <c r="K60" s="126"/>
    </row>
    <row r="61" spans="1:13" s="32" customFormat="1" ht="14.25" customHeight="1" x14ac:dyDescent="0.2">
      <c r="A61" s="55"/>
      <c r="B61" s="55" t="s">
        <v>110</v>
      </c>
      <c r="C61" s="55" t="s">
        <v>61</v>
      </c>
      <c r="D61" s="55" t="s">
        <v>64</v>
      </c>
      <c r="E61" s="62">
        <v>14.1</v>
      </c>
      <c r="F61" s="63"/>
      <c r="G61" s="62">
        <f>E61</f>
        <v>14.1</v>
      </c>
      <c r="H61" s="131"/>
      <c r="I61" s="132"/>
      <c r="J61" s="132"/>
      <c r="K61" s="132"/>
      <c r="L61" s="131"/>
      <c r="M61" s="131"/>
    </row>
    <row r="62" spans="1:13" s="32" customFormat="1" ht="18.75" x14ac:dyDescent="0.2">
      <c r="A62" s="55"/>
      <c r="B62" s="55" t="s">
        <v>67</v>
      </c>
      <c r="C62" s="55" t="s">
        <v>61</v>
      </c>
      <c r="D62" s="55" t="s">
        <v>64</v>
      </c>
      <c r="E62" s="62">
        <f>SUM(E58:E61)</f>
        <v>22.1</v>
      </c>
      <c r="F62" s="63"/>
      <c r="G62" s="62">
        <f>SUM(G58:G61)</f>
        <v>22.1</v>
      </c>
      <c r="H62" s="388"/>
      <c r="I62" s="617"/>
      <c r="J62" s="617"/>
      <c r="K62" s="617"/>
      <c r="L62" s="131"/>
      <c r="M62" s="131"/>
    </row>
    <row r="63" spans="1:13" s="32" customFormat="1" ht="12.75" customHeight="1" x14ac:dyDescent="0.2">
      <c r="A63" s="53" t="s">
        <v>68</v>
      </c>
      <c r="B63" s="54" t="s">
        <v>31</v>
      </c>
      <c r="C63" s="55"/>
      <c r="D63" s="55"/>
      <c r="E63" s="63"/>
      <c r="F63" s="63"/>
      <c r="G63" s="57"/>
      <c r="H63" s="134"/>
      <c r="I63" s="134"/>
      <c r="J63" s="134"/>
      <c r="K63" s="134"/>
      <c r="L63" s="134"/>
      <c r="M63" s="134"/>
    </row>
    <row r="64" spans="1:13" s="32" customFormat="1" ht="24" x14ac:dyDescent="0.2">
      <c r="A64" s="55"/>
      <c r="B64" s="55" t="s">
        <v>181</v>
      </c>
      <c r="C64" s="55" t="s">
        <v>70</v>
      </c>
      <c r="D64" s="55" t="s">
        <v>112</v>
      </c>
      <c r="E64" s="64">
        <v>692</v>
      </c>
      <c r="F64" s="64"/>
      <c r="G64" s="64">
        <f>E64</f>
        <v>692</v>
      </c>
      <c r="H64" s="135"/>
      <c r="I64" s="136"/>
      <c r="J64" s="137"/>
      <c r="K64" s="136"/>
      <c r="L64" s="135"/>
      <c r="M64" s="135"/>
    </row>
    <row r="65" spans="1:13" s="32" customFormat="1" ht="12" x14ac:dyDescent="0.2">
      <c r="A65" s="53" t="s">
        <v>72</v>
      </c>
      <c r="B65" s="54" t="s">
        <v>32</v>
      </c>
      <c r="C65" s="55"/>
      <c r="D65" s="55"/>
      <c r="E65" s="63"/>
      <c r="F65" s="63"/>
      <c r="G65" s="64"/>
      <c r="H65" s="133"/>
      <c r="I65" s="617"/>
      <c r="J65" s="617"/>
      <c r="K65" s="617"/>
      <c r="L65" s="131"/>
      <c r="M65" s="131"/>
    </row>
    <row r="66" spans="1:13" s="32" customFormat="1" ht="12.75" customHeight="1" x14ac:dyDescent="0.2">
      <c r="A66" s="55"/>
      <c r="B66" s="55" t="s">
        <v>113</v>
      </c>
      <c r="C66" s="55" t="s">
        <v>73</v>
      </c>
      <c r="D66" s="55" t="s">
        <v>74</v>
      </c>
      <c r="E66" s="62">
        <f>E39/E64</f>
        <v>10530.67774566474</v>
      </c>
      <c r="F66" s="62">
        <f>F39/E64</f>
        <v>4.3352601156069364</v>
      </c>
      <c r="G66" s="62">
        <f>E66+F66</f>
        <v>10535.013005780347</v>
      </c>
      <c r="H66" s="131"/>
      <c r="I66" s="131"/>
      <c r="J66" s="131"/>
      <c r="K66" s="131"/>
      <c r="L66" s="131"/>
      <c r="M66" s="131"/>
    </row>
    <row r="67" spans="1:13" s="32" customFormat="1" ht="36" x14ac:dyDescent="0.2">
      <c r="A67" s="55"/>
      <c r="B67" s="55" t="s">
        <v>115</v>
      </c>
      <c r="C67" s="55" t="s">
        <v>116</v>
      </c>
      <c r="D67" s="55" t="s">
        <v>117</v>
      </c>
      <c r="E67" s="308">
        <f>E64*175/1000*0.75</f>
        <v>90.824999999999989</v>
      </c>
      <c r="F67" s="62"/>
      <c r="G67" s="62">
        <f>E67</f>
        <v>90.824999999999989</v>
      </c>
      <c r="H67" s="134"/>
      <c r="I67" s="134"/>
      <c r="J67" s="134"/>
      <c r="K67" s="134"/>
      <c r="L67" s="134"/>
      <c r="M67" s="134"/>
    </row>
    <row r="68" spans="1:13" s="32" customFormat="1" ht="12" x14ac:dyDescent="0.2">
      <c r="A68" s="53" t="s">
        <v>77</v>
      </c>
      <c r="B68" s="54" t="s">
        <v>33</v>
      </c>
      <c r="C68" s="55"/>
      <c r="D68" s="55"/>
      <c r="E68" s="61"/>
      <c r="F68" s="61"/>
      <c r="G68" s="57"/>
      <c r="H68" s="134"/>
      <c r="I68" s="134"/>
      <c r="J68" s="134"/>
      <c r="K68" s="134"/>
      <c r="L68" s="134"/>
      <c r="M68" s="134"/>
    </row>
    <row r="69" spans="1:13" s="32" customFormat="1" ht="32.25" customHeight="1" x14ac:dyDescent="0.25">
      <c r="A69" s="55"/>
      <c r="B69" s="55" t="s">
        <v>538</v>
      </c>
      <c r="C69" s="55" t="s">
        <v>90</v>
      </c>
      <c r="D69" s="52" t="s">
        <v>74</v>
      </c>
      <c r="E69" s="384">
        <f>692/31632</f>
        <v>2.1876580677794639E-2</v>
      </c>
      <c r="F69" s="435"/>
      <c r="G69" s="384">
        <f>E69</f>
        <v>2.1876580677794639E-2</v>
      </c>
      <c r="I69" s="126"/>
      <c r="J69" s="82"/>
      <c r="K69" s="126"/>
    </row>
    <row r="70" spans="1:13" s="433" customFormat="1" ht="63" customHeight="1" x14ac:dyDescent="0.25">
      <c r="A70" s="55"/>
      <c r="B70" s="55" t="s">
        <v>531</v>
      </c>
      <c r="C70" s="55" t="s">
        <v>90</v>
      </c>
      <c r="D70" s="52" t="s">
        <v>74</v>
      </c>
      <c r="E70" s="384">
        <f>1-693/692</f>
        <v>-1.4450867052022698E-3</v>
      </c>
      <c r="F70" s="435"/>
      <c r="G70" s="384">
        <f>E70</f>
        <v>-1.4450867052022698E-3</v>
      </c>
      <c r="I70" s="126"/>
      <c r="J70" s="82"/>
      <c r="K70" s="126"/>
    </row>
    <row r="71" spans="1:13" s="32" customFormat="1" ht="14.25" customHeight="1" x14ac:dyDescent="0.25">
      <c r="A71" s="77">
        <v>2</v>
      </c>
      <c r="B71" s="611" t="s">
        <v>146</v>
      </c>
      <c r="C71" s="612"/>
      <c r="D71" s="612"/>
      <c r="E71" s="612"/>
      <c r="F71" s="612"/>
      <c r="G71" s="613"/>
      <c r="I71" s="69"/>
      <c r="J71" s="70"/>
      <c r="K71" s="69"/>
    </row>
    <row r="72" spans="1:13" s="32" customFormat="1" ht="15.75" customHeight="1" x14ac:dyDescent="0.25">
      <c r="A72" s="96" t="s">
        <v>80</v>
      </c>
      <c r="B72" s="84" t="s">
        <v>56</v>
      </c>
      <c r="C72" s="52"/>
      <c r="D72" s="52"/>
      <c r="E72" s="86"/>
      <c r="F72" s="86"/>
      <c r="G72" s="238"/>
      <c r="I72" s="69"/>
      <c r="J72" s="70"/>
      <c r="K72" s="69"/>
    </row>
    <row r="73" spans="1:13" s="32" customFormat="1" ht="22.5" customHeight="1" x14ac:dyDescent="0.25">
      <c r="A73" s="77"/>
      <c r="B73" s="55" t="s">
        <v>81</v>
      </c>
      <c r="C73" s="52" t="s">
        <v>73</v>
      </c>
      <c r="D73" s="77" t="s">
        <v>124</v>
      </c>
      <c r="E73" s="87"/>
      <c r="F73" s="62">
        <f>F40</f>
        <v>1082955</v>
      </c>
      <c r="G73" s="67">
        <f>F73</f>
        <v>1082955</v>
      </c>
      <c r="H73" s="604"/>
      <c r="I73" s="605"/>
      <c r="J73" s="605"/>
      <c r="K73" s="69"/>
    </row>
    <row r="74" spans="1:13" s="32" customFormat="1" ht="18.75" customHeight="1" x14ac:dyDescent="0.25">
      <c r="A74" s="96" t="s">
        <v>83</v>
      </c>
      <c r="B74" s="84" t="s">
        <v>31</v>
      </c>
      <c r="C74" s="52"/>
      <c r="D74" s="52"/>
      <c r="E74" s="88"/>
      <c r="F74" s="62"/>
      <c r="G74" s="238"/>
      <c r="I74" s="69"/>
      <c r="J74" s="70"/>
      <c r="K74" s="69"/>
    </row>
    <row r="75" spans="1:13" s="32" customFormat="1" ht="25.5" x14ac:dyDescent="0.25">
      <c r="A75" s="77"/>
      <c r="B75" s="77" t="s">
        <v>126</v>
      </c>
      <c r="C75" s="52" t="s">
        <v>57</v>
      </c>
      <c r="D75" s="105" t="s">
        <v>85</v>
      </c>
      <c r="E75" s="87"/>
      <c r="F75" s="535">
        <f>4+4+4+2</f>
        <v>14</v>
      </c>
      <c r="G75" s="64">
        <f>F75</f>
        <v>14</v>
      </c>
      <c r="I75" s="69"/>
      <c r="J75" s="70"/>
      <c r="K75" s="69"/>
    </row>
    <row r="76" spans="1:13" s="32" customFormat="1" ht="17.25" customHeight="1" x14ac:dyDescent="0.25">
      <c r="A76" s="96" t="s">
        <v>86</v>
      </c>
      <c r="B76" s="84" t="s">
        <v>32</v>
      </c>
      <c r="C76" s="52"/>
      <c r="D76" s="52"/>
      <c r="E76" s="88"/>
      <c r="F76" s="63"/>
      <c r="G76" s="238"/>
      <c r="I76" s="69"/>
      <c r="J76" s="70"/>
      <c r="K76" s="69"/>
    </row>
    <row r="77" spans="1:13" s="32" customFormat="1" ht="22.5" x14ac:dyDescent="0.25">
      <c r="A77" s="77"/>
      <c r="B77" s="77" t="s">
        <v>128</v>
      </c>
      <c r="C77" s="52" t="s">
        <v>73</v>
      </c>
      <c r="D77" s="52" t="s">
        <v>74</v>
      </c>
      <c r="E77" s="87"/>
      <c r="F77" s="62">
        <f>F73/F75</f>
        <v>77353.928571428565</v>
      </c>
      <c r="G77" s="67">
        <f>F77</f>
        <v>77353.928571428565</v>
      </c>
      <c r="I77" s="69"/>
      <c r="J77" s="70"/>
      <c r="K77" s="69"/>
    </row>
    <row r="78" spans="1:13" s="32" customFormat="1" ht="17.25" customHeight="1" x14ac:dyDescent="0.25">
      <c r="A78" s="96" t="s">
        <v>88</v>
      </c>
      <c r="B78" s="84" t="s">
        <v>33</v>
      </c>
      <c r="C78" s="52"/>
      <c r="D78" s="52"/>
      <c r="E78" s="89"/>
      <c r="F78" s="66"/>
      <c r="G78" s="238"/>
      <c r="I78" s="69"/>
      <c r="J78" s="70"/>
      <c r="K78" s="69"/>
    </row>
    <row r="79" spans="1:13" s="32" customFormat="1" ht="22.5" x14ac:dyDescent="0.3">
      <c r="A79" s="52"/>
      <c r="B79" s="77" t="s">
        <v>130</v>
      </c>
      <c r="C79" s="52" t="s">
        <v>90</v>
      </c>
      <c r="D79" s="52" t="s">
        <v>74</v>
      </c>
      <c r="E79" s="87"/>
      <c r="F79" s="64">
        <v>100</v>
      </c>
      <c r="G79" s="68">
        <f>F79</f>
        <v>100</v>
      </c>
      <c r="H79" s="106"/>
      <c r="I79" s="107"/>
      <c r="J79" s="108"/>
      <c r="K79" s="107"/>
      <c r="L79" s="106"/>
      <c r="M79" s="106"/>
    </row>
    <row r="80" spans="1:13" ht="15.75" x14ac:dyDescent="0.25">
      <c r="A80" s="17"/>
    </row>
    <row r="81" spans="1:7" ht="37.5" customHeight="1" x14ac:dyDescent="0.25">
      <c r="A81" s="558" t="s">
        <v>370</v>
      </c>
      <c r="B81" s="558"/>
      <c r="C81" s="558"/>
      <c r="D81" s="45"/>
      <c r="E81" s="23"/>
      <c r="F81" s="559" t="s">
        <v>386</v>
      </c>
      <c r="G81" s="559"/>
    </row>
    <row r="82" spans="1:7" s="28" customFormat="1" ht="8.25" x14ac:dyDescent="0.15">
      <c r="A82" s="46"/>
      <c r="B82" s="47"/>
      <c r="D82" s="48" t="s">
        <v>34</v>
      </c>
      <c r="F82" s="560" t="s">
        <v>35</v>
      </c>
      <c r="G82" s="560"/>
    </row>
    <row r="83" spans="1:7" ht="15.75" x14ac:dyDescent="0.25">
      <c r="A83" s="557" t="s">
        <v>36</v>
      </c>
      <c r="B83" s="557"/>
      <c r="C83" s="16"/>
      <c r="D83" s="16"/>
    </row>
    <row r="84" spans="1:7" ht="50.25" customHeight="1" x14ac:dyDescent="0.25">
      <c r="A84" s="558" t="s">
        <v>414</v>
      </c>
      <c r="B84" s="558"/>
      <c r="C84" s="558"/>
      <c r="D84" s="22"/>
      <c r="E84" s="23"/>
      <c r="F84" s="559" t="s">
        <v>54</v>
      </c>
      <c r="G84" s="559"/>
    </row>
    <row r="85" spans="1:7" s="28" customFormat="1" ht="8.25" x14ac:dyDescent="0.15">
      <c r="A85" s="49"/>
      <c r="B85" s="47"/>
      <c r="C85" s="47"/>
      <c r="D85" s="48" t="s">
        <v>34</v>
      </c>
      <c r="F85" s="560" t="s">
        <v>35</v>
      </c>
      <c r="G85" s="560"/>
    </row>
    <row r="86" spans="1:7" x14ac:dyDescent="0.25">
      <c r="A86" s="548" t="s">
        <v>37</v>
      </c>
      <c r="B86" s="548"/>
    </row>
    <row r="87" spans="1:7" x14ac:dyDescent="0.25">
      <c r="A87" s="549">
        <v>45747</v>
      </c>
      <c r="B87" s="549"/>
    </row>
    <row r="88" spans="1:7" x14ac:dyDescent="0.25">
      <c r="A88" s="544" t="s">
        <v>38</v>
      </c>
      <c r="B88" s="544"/>
    </row>
  </sheetData>
  <mergeCells count="66">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B25:G25"/>
    <mergeCell ref="D27:G27"/>
    <mergeCell ref="E17:F17"/>
    <mergeCell ref="K17:L17"/>
    <mergeCell ref="M17:O17"/>
    <mergeCell ref="A18:G18"/>
    <mergeCell ref="A19:C19"/>
    <mergeCell ref="D19:G19"/>
    <mergeCell ref="A20:G20"/>
    <mergeCell ref="B21:G21"/>
    <mergeCell ref="B22:G22"/>
    <mergeCell ref="B23:G23"/>
    <mergeCell ref="B24:G24"/>
    <mergeCell ref="A49:G49"/>
    <mergeCell ref="A48:D48"/>
    <mergeCell ref="A29:G29"/>
    <mergeCell ref="B31:G31"/>
    <mergeCell ref="B32:G32"/>
    <mergeCell ref="B33:G33"/>
    <mergeCell ref="A41:D41"/>
    <mergeCell ref="A43:G43"/>
    <mergeCell ref="B45:D45"/>
    <mergeCell ref="B46:D46"/>
    <mergeCell ref="B47:D47"/>
    <mergeCell ref="A35:G35"/>
    <mergeCell ref="B37:D37"/>
    <mergeCell ref="B38:D38"/>
    <mergeCell ref="B39:D39"/>
    <mergeCell ref="B40:D40"/>
    <mergeCell ref="H73:J73"/>
    <mergeCell ref="A87:B87"/>
    <mergeCell ref="A88:B88"/>
    <mergeCell ref="B52:G52"/>
    <mergeCell ref="I62:K62"/>
    <mergeCell ref="I65:K65"/>
    <mergeCell ref="F82:G82"/>
    <mergeCell ref="A83:B83"/>
    <mergeCell ref="A84:C84"/>
    <mergeCell ref="F84:G84"/>
    <mergeCell ref="F85:G85"/>
    <mergeCell ref="A86:B86"/>
    <mergeCell ref="A81:C81"/>
    <mergeCell ref="F81:G81"/>
    <mergeCell ref="B71:G71"/>
  </mergeCells>
  <pageMargins left="0.39370078740157483" right="0.39370078740157483" top="0.39370078740157483" bottom="0.39370078740157483" header="0" footer="0"/>
  <pageSetup paperSize="9" scale="87" fitToHeight="3" orientation="landscape" horizontalDpi="300" verticalDpi="300" r:id="rId1"/>
  <rowBreaks count="2" manualBreakCount="2">
    <brk id="19" max="6" man="1"/>
    <brk id="5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0"/>
  <sheetViews>
    <sheetView view="pageBreakPreview" topLeftCell="A13" zoomScale="90" zoomScaleSheetLayoutView="90" workbookViewId="0">
      <selection activeCell="D16" sqref="D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702</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50.25" customHeight="1" x14ac:dyDescent="0.25">
      <c r="A16" s="11" t="s">
        <v>11</v>
      </c>
      <c r="B16" s="37" t="s">
        <v>151</v>
      </c>
      <c r="C16" s="37" t="s">
        <v>152</v>
      </c>
      <c r="D16" s="37" t="s">
        <v>94</v>
      </c>
      <c r="E16" s="591" t="s">
        <v>423</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696</v>
      </c>
      <c r="B18" s="550"/>
      <c r="C18" s="550"/>
      <c r="D18" s="550"/>
      <c r="E18" s="550"/>
      <c r="F18" s="550"/>
      <c r="G18" s="550"/>
    </row>
    <row r="19" spans="1:16" ht="153" customHeight="1" x14ac:dyDescent="0.25">
      <c r="A19" s="567" t="s">
        <v>45</v>
      </c>
      <c r="B19" s="567"/>
      <c r="C19" s="567"/>
      <c r="D19" s="623" t="s">
        <v>731</v>
      </c>
      <c r="E19" s="623"/>
      <c r="F19" s="623"/>
      <c r="G19" s="623"/>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95</v>
      </c>
      <c r="C22" s="543"/>
      <c r="D22" s="543"/>
      <c r="E22" s="543"/>
      <c r="F22" s="543"/>
      <c r="G22" s="543"/>
    </row>
    <row r="23" spans="1:16" x14ac:dyDescent="0.25">
      <c r="A23" s="40">
        <v>2</v>
      </c>
      <c r="B23" s="543" t="s">
        <v>96</v>
      </c>
      <c r="C23" s="543"/>
      <c r="D23" s="543"/>
      <c r="E23" s="543"/>
      <c r="F23" s="543"/>
      <c r="G23" s="543"/>
    </row>
    <row r="24" spans="1:16" ht="25.5" customHeight="1" x14ac:dyDescent="0.25">
      <c r="A24" s="40">
        <v>3</v>
      </c>
      <c r="B24" s="543" t="s">
        <v>97</v>
      </c>
      <c r="C24" s="543"/>
      <c r="D24" s="543"/>
      <c r="E24" s="543"/>
      <c r="F24" s="543"/>
      <c r="G24" s="543"/>
    </row>
    <row r="25" spans="1:16" x14ac:dyDescent="0.25">
      <c r="A25" s="40">
        <v>4</v>
      </c>
      <c r="B25" s="543" t="s">
        <v>98</v>
      </c>
      <c r="C25" s="543"/>
      <c r="D25" s="543"/>
      <c r="E25" s="543"/>
      <c r="F25" s="543"/>
      <c r="G25" s="543"/>
    </row>
    <row r="26" spans="1:16" x14ac:dyDescent="0.25">
      <c r="A26" s="71"/>
      <c r="B26" s="71"/>
      <c r="C26" s="71"/>
      <c r="D26" s="72"/>
      <c r="E26" s="72"/>
      <c r="F26" s="72"/>
      <c r="G26" s="72"/>
    </row>
    <row r="27" spans="1:16" ht="36.75" customHeight="1" x14ac:dyDescent="0.25">
      <c r="A27" s="562" t="s">
        <v>50</v>
      </c>
      <c r="B27" s="562"/>
      <c r="C27" s="562"/>
      <c r="D27" s="615" t="s">
        <v>539</v>
      </c>
      <c r="E27" s="615"/>
      <c r="F27" s="615"/>
      <c r="G27" s="615"/>
    </row>
    <row r="28" spans="1:16" ht="15.75" x14ac:dyDescent="0.25">
      <c r="A28" s="73"/>
      <c r="B28" s="73"/>
      <c r="C28" s="73"/>
      <c r="D28" s="15"/>
      <c r="E28" s="15"/>
      <c r="F28" s="15"/>
      <c r="G28" s="15"/>
    </row>
    <row r="29" spans="1:16" ht="15.75" customHeight="1" x14ac:dyDescent="0.25">
      <c r="A29" s="550" t="s">
        <v>49</v>
      </c>
      <c r="B29" s="550"/>
      <c r="C29" s="550"/>
      <c r="D29" s="550"/>
      <c r="E29" s="550"/>
      <c r="F29" s="550"/>
      <c r="G29" s="550"/>
    </row>
    <row r="30" spans="1:16" ht="15.75" customHeight="1" x14ac:dyDescent="0.25">
      <c r="A30" s="39"/>
      <c r="B30" s="39"/>
      <c r="C30" s="39"/>
      <c r="D30" s="39"/>
      <c r="E30" s="39"/>
      <c r="F30" s="39"/>
      <c r="G30" s="39"/>
    </row>
    <row r="31" spans="1:16" ht="15.75" x14ac:dyDescent="0.25">
      <c r="A31" s="18" t="s">
        <v>17</v>
      </c>
      <c r="B31" s="551" t="s">
        <v>19</v>
      </c>
      <c r="C31" s="551"/>
      <c r="D31" s="551"/>
      <c r="E31" s="551"/>
      <c r="F31" s="551"/>
      <c r="G31" s="551"/>
    </row>
    <row r="32" spans="1:16" ht="35.25" customHeight="1" x14ac:dyDescent="0.25">
      <c r="A32" s="18">
        <v>1</v>
      </c>
      <c r="B32" s="551" t="s">
        <v>540</v>
      </c>
      <c r="C32" s="551"/>
      <c r="D32" s="551"/>
      <c r="E32" s="551"/>
      <c r="F32" s="551"/>
      <c r="G32" s="551"/>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ht="15.75" x14ac:dyDescent="0.25">
      <c r="A36" s="18" t="s">
        <v>17</v>
      </c>
      <c r="B36" s="551" t="s">
        <v>20</v>
      </c>
      <c r="C36" s="551"/>
      <c r="D36" s="551"/>
      <c r="E36" s="18" t="s">
        <v>22</v>
      </c>
      <c r="F36" s="18" t="s">
        <v>23</v>
      </c>
      <c r="G36" s="18" t="s">
        <v>24</v>
      </c>
    </row>
    <row r="37" spans="1:7" s="28" customFormat="1" ht="8.25" x14ac:dyDescent="0.15">
      <c r="A37" s="213">
        <v>1</v>
      </c>
      <c r="B37" s="555">
        <v>2</v>
      </c>
      <c r="C37" s="555"/>
      <c r="D37" s="555"/>
      <c r="E37" s="213">
        <v>3</v>
      </c>
      <c r="F37" s="213">
        <v>4</v>
      </c>
      <c r="G37" s="213">
        <v>5</v>
      </c>
    </row>
    <row r="38" spans="1:7" s="50" customFormat="1" ht="30.75" customHeight="1" x14ac:dyDescent="0.2">
      <c r="A38" s="40">
        <v>1</v>
      </c>
      <c r="B38" s="543" t="s">
        <v>540</v>
      </c>
      <c r="C38" s="543"/>
      <c r="D38" s="543"/>
      <c r="E38" s="51">
        <v>375936530</v>
      </c>
      <c r="F38" s="51">
        <v>0</v>
      </c>
      <c r="G38" s="51">
        <f>E38+F38</f>
        <v>375936530</v>
      </c>
    </row>
    <row r="39" spans="1:7" ht="15.75" customHeight="1" x14ac:dyDescent="0.25">
      <c r="A39" s="551" t="s">
        <v>24</v>
      </c>
      <c r="B39" s="551"/>
      <c r="C39" s="551"/>
      <c r="D39" s="551"/>
      <c r="E39" s="74">
        <f>SUM(E38:E38)</f>
        <v>375936530</v>
      </c>
      <c r="F39" s="74">
        <f>SUM(F38:F38)</f>
        <v>0</v>
      </c>
      <c r="G39" s="74">
        <f>SUM(G38:G38)</f>
        <v>375936530</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ht="15.75" x14ac:dyDescent="0.25">
      <c r="A43" s="18" t="s">
        <v>17</v>
      </c>
      <c r="B43" s="581" t="s">
        <v>26</v>
      </c>
      <c r="C43" s="582"/>
      <c r="D43" s="583"/>
      <c r="E43" s="18" t="s">
        <v>22</v>
      </c>
      <c r="F43" s="18" t="s">
        <v>23</v>
      </c>
      <c r="G43" s="18" t="s">
        <v>24</v>
      </c>
    </row>
    <row r="44" spans="1:7" s="195" customFormat="1" ht="11.25" x14ac:dyDescent="0.2">
      <c r="A44" s="410">
        <v>1</v>
      </c>
      <c r="B44" s="595">
        <v>2</v>
      </c>
      <c r="C44" s="596"/>
      <c r="D44" s="597"/>
      <c r="E44" s="410">
        <v>3</v>
      </c>
      <c r="F44" s="410">
        <v>4</v>
      </c>
      <c r="G44" s="410">
        <v>5</v>
      </c>
    </row>
    <row r="45" spans="1:7" x14ac:dyDescent="0.25">
      <c r="A45" s="40">
        <v>1</v>
      </c>
      <c r="B45" s="537"/>
      <c r="C45" s="538"/>
      <c r="D45" s="539"/>
      <c r="E45" s="51"/>
      <c r="F45" s="51"/>
      <c r="G45" s="51"/>
    </row>
    <row r="46" spans="1:7" ht="15.75" customHeight="1" x14ac:dyDescent="0.25">
      <c r="A46" s="581" t="s">
        <v>24</v>
      </c>
      <c r="B46" s="582"/>
      <c r="C46" s="582"/>
      <c r="D46" s="583"/>
      <c r="E46" s="51">
        <f>SUM(E45:E45)</f>
        <v>0</v>
      </c>
      <c r="F46" s="51">
        <f>SUM(F45:F45)</f>
        <v>0</v>
      </c>
      <c r="G46" s="51">
        <f>SUM(G45:G45)</f>
        <v>0</v>
      </c>
    </row>
    <row r="47" spans="1:7" ht="15.75" customHeight="1" x14ac:dyDescent="0.25">
      <c r="A47" s="550" t="s">
        <v>279</v>
      </c>
      <c r="B47" s="550"/>
      <c r="C47" s="550"/>
      <c r="D47" s="550"/>
      <c r="E47" s="550"/>
      <c r="F47" s="550"/>
      <c r="G47" s="550"/>
    </row>
    <row r="48" spans="1:7" ht="15.75" x14ac:dyDescent="0.25">
      <c r="A48" s="17"/>
    </row>
    <row r="49" spans="1:11" ht="15.75" x14ac:dyDescent="0.25">
      <c r="A49" s="18" t="s">
        <v>17</v>
      </c>
      <c r="B49" s="18" t="s">
        <v>27</v>
      </c>
      <c r="C49" s="18" t="s">
        <v>28</v>
      </c>
      <c r="D49" s="18" t="s">
        <v>29</v>
      </c>
      <c r="E49" s="18" t="s">
        <v>22</v>
      </c>
      <c r="F49" s="18" t="s">
        <v>23</v>
      </c>
      <c r="G49" s="18" t="s">
        <v>24</v>
      </c>
    </row>
    <row r="50" spans="1:11" s="28" customFormat="1" ht="8.25" x14ac:dyDescent="0.15">
      <c r="A50" s="213">
        <v>1</v>
      </c>
      <c r="B50" s="213">
        <v>2</v>
      </c>
      <c r="C50" s="213">
        <v>3</v>
      </c>
      <c r="D50" s="213">
        <v>4</v>
      </c>
      <c r="E50" s="213">
        <v>5</v>
      </c>
      <c r="F50" s="213">
        <v>6</v>
      </c>
      <c r="G50" s="213">
        <v>7</v>
      </c>
    </row>
    <row r="51" spans="1:11" s="32" customFormat="1" ht="30.75" customHeight="1" x14ac:dyDescent="0.25">
      <c r="A51" s="52">
        <v>1</v>
      </c>
      <c r="B51" s="540" t="s">
        <v>541</v>
      </c>
      <c r="C51" s="541"/>
      <c r="D51" s="541"/>
      <c r="E51" s="541"/>
      <c r="F51" s="541"/>
      <c r="G51" s="542"/>
      <c r="I51" s="69"/>
      <c r="J51" s="70"/>
      <c r="K51" s="69"/>
    </row>
    <row r="52" spans="1:11" s="32" customFormat="1" ht="15.75" customHeight="1" x14ac:dyDescent="0.25">
      <c r="A52" s="75" t="s">
        <v>55</v>
      </c>
      <c r="B52" s="76" t="s">
        <v>30</v>
      </c>
      <c r="C52" s="52"/>
      <c r="D52" s="52"/>
      <c r="E52" s="52"/>
      <c r="F52" s="52"/>
      <c r="G52" s="87"/>
      <c r="I52" s="69"/>
      <c r="J52" s="70"/>
      <c r="K52" s="69"/>
    </row>
    <row r="53" spans="1:11" s="32" customFormat="1" ht="33.75" x14ac:dyDescent="0.25">
      <c r="A53" s="52"/>
      <c r="B53" s="77" t="s">
        <v>509</v>
      </c>
      <c r="C53" s="52" t="s">
        <v>57</v>
      </c>
      <c r="D53" s="77" t="s">
        <v>606</v>
      </c>
      <c r="E53" s="90">
        <f>SUM(E54:E60)</f>
        <v>56</v>
      </c>
      <c r="F53" s="90"/>
      <c r="G53" s="91">
        <f t="shared" ref="G53:G68" si="0">E53</f>
        <v>56</v>
      </c>
      <c r="I53" s="69"/>
      <c r="J53" s="70"/>
      <c r="K53" s="69"/>
    </row>
    <row r="54" spans="1:11" s="433" customFormat="1" ht="33.75" x14ac:dyDescent="0.25">
      <c r="A54" s="52"/>
      <c r="B54" s="444" t="s">
        <v>596</v>
      </c>
      <c r="C54" s="52" t="s">
        <v>57</v>
      </c>
      <c r="D54" s="77" t="s">
        <v>597</v>
      </c>
      <c r="E54" s="90">
        <v>6</v>
      </c>
      <c r="F54" s="90"/>
      <c r="G54" s="91">
        <f t="shared" si="0"/>
        <v>6</v>
      </c>
      <c r="I54" s="69"/>
      <c r="J54" s="70"/>
      <c r="K54" s="69"/>
    </row>
    <row r="55" spans="1:11" s="433" customFormat="1" ht="33.75" x14ac:dyDescent="0.25">
      <c r="A55" s="52"/>
      <c r="B55" s="444" t="s">
        <v>598</v>
      </c>
      <c r="C55" s="52" t="s">
        <v>57</v>
      </c>
      <c r="D55" s="77" t="s">
        <v>138</v>
      </c>
      <c r="E55" s="90">
        <v>2</v>
      </c>
      <c r="F55" s="90"/>
      <c r="G55" s="91">
        <f t="shared" si="0"/>
        <v>2</v>
      </c>
      <c r="I55" s="69"/>
      <c r="J55" s="70"/>
      <c r="K55" s="69"/>
    </row>
    <row r="56" spans="1:11" s="433" customFormat="1" ht="33.75" x14ac:dyDescent="0.25">
      <c r="A56" s="52"/>
      <c r="B56" s="444" t="s">
        <v>599</v>
      </c>
      <c r="C56" s="52" t="s">
        <v>57</v>
      </c>
      <c r="D56" s="77" t="s">
        <v>138</v>
      </c>
      <c r="E56" s="90">
        <v>1</v>
      </c>
      <c r="F56" s="90"/>
      <c r="G56" s="91">
        <f t="shared" si="0"/>
        <v>1</v>
      </c>
      <c r="I56" s="69"/>
      <c r="J56" s="70"/>
      <c r="K56" s="69"/>
    </row>
    <row r="57" spans="1:11" s="433" customFormat="1" ht="33.75" x14ac:dyDescent="0.25">
      <c r="A57" s="52"/>
      <c r="B57" s="444" t="s">
        <v>600</v>
      </c>
      <c r="C57" s="52" t="s">
        <v>57</v>
      </c>
      <c r="D57" s="77" t="s">
        <v>138</v>
      </c>
      <c r="E57" s="90">
        <v>9</v>
      </c>
      <c r="F57" s="90"/>
      <c r="G57" s="91">
        <f t="shared" si="0"/>
        <v>9</v>
      </c>
      <c r="I57" s="69"/>
      <c r="J57" s="70"/>
      <c r="K57" s="69"/>
    </row>
    <row r="58" spans="1:11" s="440" customFormat="1" ht="33.75" x14ac:dyDescent="0.25">
      <c r="A58" s="52"/>
      <c r="B58" s="444" t="s">
        <v>601</v>
      </c>
      <c r="C58" s="52" t="s">
        <v>57</v>
      </c>
      <c r="D58" s="77" t="s">
        <v>138</v>
      </c>
      <c r="E58" s="90">
        <v>7</v>
      </c>
      <c r="F58" s="90"/>
      <c r="G58" s="91">
        <f t="shared" si="0"/>
        <v>7</v>
      </c>
      <c r="I58" s="69"/>
      <c r="J58" s="70"/>
      <c r="K58" s="69"/>
    </row>
    <row r="59" spans="1:11" s="440" customFormat="1" ht="33.75" x14ac:dyDescent="0.25">
      <c r="A59" s="52"/>
      <c r="B59" s="444" t="s">
        <v>602</v>
      </c>
      <c r="C59" s="52" t="s">
        <v>57</v>
      </c>
      <c r="D59" s="77" t="s">
        <v>138</v>
      </c>
      <c r="E59" s="90">
        <v>29</v>
      </c>
      <c r="F59" s="90"/>
      <c r="G59" s="91">
        <f t="shared" si="0"/>
        <v>29</v>
      </c>
      <c r="I59" s="69"/>
      <c r="J59" s="70"/>
      <c r="K59" s="69"/>
    </row>
    <row r="60" spans="1:11" s="440" customFormat="1" ht="33.75" x14ac:dyDescent="0.25">
      <c r="A60" s="52"/>
      <c r="B60" s="444" t="s">
        <v>603</v>
      </c>
      <c r="C60" s="52" t="s">
        <v>57</v>
      </c>
      <c r="D60" s="77" t="s">
        <v>138</v>
      </c>
      <c r="E60" s="90">
        <v>2</v>
      </c>
      <c r="F60" s="90"/>
      <c r="G60" s="91">
        <f t="shared" si="0"/>
        <v>2</v>
      </c>
      <c r="I60" s="69"/>
      <c r="J60" s="70"/>
      <c r="K60" s="69"/>
    </row>
    <row r="61" spans="1:11" s="32" customFormat="1" ht="24" x14ac:dyDescent="0.25">
      <c r="A61" s="52"/>
      <c r="B61" s="55" t="s">
        <v>153</v>
      </c>
      <c r="C61" s="52" t="s">
        <v>57</v>
      </c>
      <c r="D61" s="77" t="s">
        <v>142</v>
      </c>
      <c r="E61" s="91">
        <v>5</v>
      </c>
      <c r="F61" s="90"/>
      <c r="G61" s="91">
        <f t="shared" si="0"/>
        <v>5</v>
      </c>
      <c r="I61" s="69"/>
      <c r="J61" s="70"/>
      <c r="K61" s="69"/>
    </row>
    <row r="62" spans="1:11" s="32" customFormat="1" ht="39.75" customHeight="1" x14ac:dyDescent="0.25">
      <c r="A62" s="52"/>
      <c r="B62" s="77" t="s">
        <v>510</v>
      </c>
      <c r="C62" s="52" t="s">
        <v>57</v>
      </c>
      <c r="D62" s="77" t="s">
        <v>607</v>
      </c>
      <c r="E62" s="91">
        <f>SUM(E63:E65)</f>
        <v>1135</v>
      </c>
      <c r="F62" s="91"/>
      <c r="G62" s="91">
        <f t="shared" si="0"/>
        <v>1135</v>
      </c>
      <c r="I62" s="69"/>
      <c r="J62" s="70"/>
      <c r="K62" s="69"/>
    </row>
    <row r="63" spans="1:11" s="433" customFormat="1" ht="22.5" x14ac:dyDescent="0.25">
      <c r="A63" s="52"/>
      <c r="B63" s="444" t="s">
        <v>593</v>
      </c>
      <c r="C63" s="52" t="s">
        <v>57</v>
      </c>
      <c r="D63" s="77" t="s">
        <v>142</v>
      </c>
      <c r="E63" s="91">
        <v>425</v>
      </c>
      <c r="F63" s="91"/>
      <c r="G63" s="91">
        <f t="shared" si="0"/>
        <v>425</v>
      </c>
      <c r="I63" s="69"/>
      <c r="J63" s="70"/>
      <c r="K63" s="69"/>
    </row>
    <row r="64" spans="1:11" s="433" customFormat="1" ht="22.5" x14ac:dyDescent="0.25">
      <c r="A64" s="52"/>
      <c r="B64" s="444" t="s">
        <v>594</v>
      </c>
      <c r="C64" s="52" t="s">
        <v>57</v>
      </c>
      <c r="D64" s="77" t="s">
        <v>142</v>
      </c>
      <c r="E64" s="91">
        <v>571</v>
      </c>
      <c r="F64" s="91"/>
      <c r="G64" s="91">
        <f t="shared" si="0"/>
        <v>571</v>
      </c>
      <c r="I64" s="69"/>
      <c r="J64" s="70"/>
      <c r="K64" s="69"/>
    </row>
    <row r="65" spans="1:13" s="433" customFormat="1" ht="22.5" x14ac:dyDescent="0.25">
      <c r="A65" s="52"/>
      <c r="B65" s="444" t="s">
        <v>595</v>
      </c>
      <c r="C65" s="52" t="s">
        <v>57</v>
      </c>
      <c r="D65" s="77" t="s">
        <v>142</v>
      </c>
      <c r="E65" s="91">
        <v>139</v>
      </c>
      <c r="F65" s="91"/>
      <c r="G65" s="91">
        <f t="shared" si="0"/>
        <v>139</v>
      </c>
      <c r="I65" s="69"/>
      <c r="J65" s="70"/>
      <c r="K65" s="69"/>
    </row>
    <row r="66" spans="1:13" s="32" customFormat="1" ht="33.75" customHeight="1" x14ac:dyDescent="0.25">
      <c r="A66" s="52"/>
      <c r="B66" s="77" t="s">
        <v>310</v>
      </c>
      <c r="C66" s="52" t="s">
        <v>57</v>
      </c>
      <c r="D66" s="77" t="s">
        <v>617</v>
      </c>
      <c r="E66" s="91">
        <v>41</v>
      </c>
      <c r="F66" s="91"/>
      <c r="G66" s="91">
        <f>E66</f>
        <v>41</v>
      </c>
      <c r="I66" s="69"/>
      <c r="J66" s="70"/>
      <c r="K66" s="69"/>
    </row>
    <row r="67" spans="1:13" s="32" customFormat="1" ht="56.25" x14ac:dyDescent="0.25">
      <c r="A67" s="52"/>
      <c r="B67" s="77" t="s">
        <v>107</v>
      </c>
      <c r="C67" s="52" t="s">
        <v>61</v>
      </c>
      <c r="D67" s="52" t="s">
        <v>64</v>
      </c>
      <c r="E67" s="92">
        <v>2367.58</v>
      </c>
      <c r="F67" s="88"/>
      <c r="G67" s="92">
        <f t="shared" si="0"/>
        <v>2367.58</v>
      </c>
      <c r="H67" s="33"/>
      <c r="I67" s="78"/>
      <c r="J67" s="79"/>
      <c r="K67" s="69"/>
    </row>
    <row r="68" spans="1:13" s="32" customFormat="1" ht="78.75" x14ac:dyDescent="0.2">
      <c r="A68" s="52"/>
      <c r="B68" s="77" t="s">
        <v>108</v>
      </c>
      <c r="C68" s="52" t="s">
        <v>61</v>
      </c>
      <c r="D68" s="52" t="s">
        <v>64</v>
      </c>
      <c r="E68" s="92">
        <v>681.5</v>
      </c>
      <c r="F68" s="88"/>
      <c r="G68" s="92">
        <f t="shared" si="0"/>
        <v>681.5</v>
      </c>
      <c r="H68" s="80"/>
      <c r="I68" s="81"/>
      <c r="J68" s="82"/>
      <c r="K68" s="69"/>
    </row>
    <row r="69" spans="1:13" s="32" customFormat="1" ht="18.75" customHeight="1" x14ac:dyDescent="0.25">
      <c r="A69" s="52"/>
      <c r="B69" s="52" t="s">
        <v>67</v>
      </c>
      <c r="C69" s="52" t="s">
        <v>61</v>
      </c>
      <c r="D69" s="52" t="s">
        <v>64</v>
      </c>
      <c r="E69" s="92">
        <f>SUM(E67:E68)</f>
        <v>3049.08</v>
      </c>
      <c r="F69" s="88"/>
      <c r="G69" s="92">
        <f>SUM(G67:G68)</f>
        <v>3049.08</v>
      </c>
      <c r="I69" s="69"/>
      <c r="J69" s="83"/>
      <c r="K69" s="69"/>
    </row>
    <row r="70" spans="1:13" s="32" customFormat="1" ht="16.5" customHeight="1" x14ac:dyDescent="0.25">
      <c r="A70" s="75" t="s">
        <v>68</v>
      </c>
      <c r="B70" s="76" t="s">
        <v>31</v>
      </c>
      <c r="C70" s="52"/>
      <c r="D70" s="52"/>
      <c r="E70" s="88"/>
      <c r="F70" s="88"/>
      <c r="G70" s="87"/>
      <c r="I70" s="69"/>
      <c r="J70" s="70"/>
      <c r="K70" s="69"/>
    </row>
    <row r="71" spans="1:13" s="32" customFormat="1" ht="36" x14ac:dyDescent="0.25">
      <c r="A71" s="52"/>
      <c r="B71" s="55" t="s">
        <v>111</v>
      </c>
      <c r="C71" s="52" t="s">
        <v>70</v>
      </c>
      <c r="D71" s="52" t="s">
        <v>618</v>
      </c>
      <c r="E71" s="91">
        <v>30585</v>
      </c>
      <c r="F71" s="91"/>
      <c r="G71" s="91">
        <f>E71</f>
        <v>30585</v>
      </c>
      <c r="I71" s="69"/>
      <c r="J71" s="85"/>
      <c r="K71" s="69"/>
    </row>
    <row r="72" spans="1:13" s="433" customFormat="1" ht="48" x14ac:dyDescent="0.25">
      <c r="A72" s="52"/>
      <c r="B72" s="55" t="s">
        <v>548</v>
      </c>
      <c r="C72" s="52" t="s">
        <v>70</v>
      </c>
      <c r="D72" s="52" t="s">
        <v>74</v>
      </c>
      <c r="E72" s="91">
        <f>E71/E62</f>
        <v>26.947136563876651</v>
      </c>
      <c r="F72" s="91"/>
      <c r="G72" s="91">
        <f>E72</f>
        <v>26.947136563876651</v>
      </c>
      <c r="I72" s="69"/>
      <c r="J72" s="85"/>
      <c r="K72" s="69"/>
    </row>
    <row r="73" spans="1:13" s="32" customFormat="1" ht="48" x14ac:dyDescent="0.25">
      <c r="A73" s="52"/>
      <c r="B73" s="55" t="s">
        <v>543</v>
      </c>
      <c r="C73" s="52" t="s">
        <v>70</v>
      </c>
      <c r="D73" s="52" t="s">
        <v>618</v>
      </c>
      <c r="E73" s="91">
        <v>506</v>
      </c>
      <c r="F73" s="91"/>
      <c r="G73" s="91">
        <f>E73</f>
        <v>506</v>
      </c>
      <c r="I73" s="69"/>
      <c r="J73" s="70"/>
      <c r="K73" s="69"/>
    </row>
    <row r="74" spans="1:13" s="32" customFormat="1" ht="20.25" customHeight="1" x14ac:dyDescent="0.3">
      <c r="A74" s="75" t="s">
        <v>72</v>
      </c>
      <c r="B74" s="76" t="s">
        <v>32</v>
      </c>
      <c r="C74" s="52"/>
      <c r="D74" s="52"/>
      <c r="E74" s="88"/>
      <c r="F74" s="88"/>
      <c r="G74" s="91"/>
      <c r="H74" s="106"/>
      <c r="I74" s="107"/>
      <c r="J74" s="108"/>
      <c r="K74" s="107"/>
      <c r="L74" s="106"/>
      <c r="M74" s="106"/>
    </row>
    <row r="75" spans="1:13" s="116" customFormat="1" ht="44.25" customHeight="1" x14ac:dyDescent="0.25">
      <c r="A75" s="52"/>
      <c r="B75" s="55" t="s">
        <v>512</v>
      </c>
      <c r="C75" s="52" t="s">
        <v>73</v>
      </c>
      <c r="D75" s="52" t="s">
        <v>74</v>
      </c>
      <c r="E75" s="92">
        <f>(E38-E76*E73)/E71</f>
        <v>12151.843387281348</v>
      </c>
      <c r="F75" s="88"/>
      <c r="G75" s="92">
        <f>E75+F75</f>
        <v>12151.843387281348</v>
      </c>
      <c r="H75" s="114"/>
      <c r="I75" s="621"/>
      <c r="J75" s="621"/>
      <c r="K75" s="621"/>
      <c r="L75" s="115"/>
      <c r="M75" s="115"/>
    </row>
    <row r="76" spans="1:13" s="32" customFormat="1" ht="48.75" customHeight="1" x14ac:dyDescent="0.2">
      <c r="A76" s="52"/>
      <c r="B76" s="55" t="s">
        <v>544</v>
      </c>
      <c r="C76" s="52" t="s">
        <v>73</v>
      </c>
      <c r="D76" s="52" t="s">
        <v>74</v>
      </c>
      <c r="E76" s="92">
        <f>4272400/E73</f>
        <v>8443.4782608695659</v>
      </c>
      <c r="F76" s="88"/>
      <c r="G76" s="92">
        <f>E76+F76</f>
        <v>8443.4782608695659</v>
      </c>
      <c r="H76" s="117"/>
      <c r="I76" s="117"/>
      <c r="J76" s="117"/>
      <c r="K76" s="117"/>
      <c r="L76" s="117"/>
      <c r="M76" s="117"/>
    </row>
    <row r="77" spans="1:13" s="116" customFormat="1" ht="39.75" customHeight="1" x14ac:dyDescent="0.25">
      <c r="A77" s="52"/>
      <c r="B77" s="55" t="s">
        <v>115</v>
      </c>
      <c r="C77" s="52" t="s">
        <v>116</v>
      </c>
      <c r="D77" s="52" t="s">
        <v>117</v>
      </c>
      <c r="E77" s="92">
        <f>E71*175/1000*0.75</f>
        <v>4014.28125</v>
      </c>
      <c r="F77" s="92"/>
      <c r="G77" s="92">
        <f>E77</f>
        <v>4014.28125</v>
      </c>
      <c r="H77" s="114"/>
      <c r="I77" s="622"/>
      <c r="J77" s="622"/>
      <c r="K77" s="622"/>
      <c r="L77" s="115"/>
      <c r="M77" s="115"/>
    </row>
    <row r="78" spans="1:13" s="32" customFormat="1" ht="18" customHeight="1" x14ac:dyDescent="0.35">
      <c r="A78" s="75" t="s">
        <v>77</v>
      </c>
      <c r="B78" s="76" t="s">
        <v>33</v>
      </c>
      <c r="C78" s="52"/>
      <c r="D78" s="52"/>
      <c r="E78" s="138"/>
      <c r="F78" s="94"/>
      <c r="G78" s="87"/>
      <c r="H78" s="117"/>
      <c r="I78" s="117"/>
      <c r="J78" s="122"/>
      <c r="K78" s="117"/>
      <c r="L78" s="117"/>
      <c r="M78" s="117"/>
    </row>
    <row r="79" spans="1:13" s="433" customFormat="1" ht="67.5" x14ac:dyDescent="0.35">
      <c r="A79" s="75"/>
      <c r="B79" s="77" t="s">
        <v>545</v>
      </c>
      <c r="C79" s="52" t="s">
        <v>90</v>
      </c>
      <c r="D79" s="52" t="s">
        <v>74</v>
      </c>
      <c r="E79" s="447">
        <f>((E38-(E76*E73))/E69)/(485967594/3049.08)-1</f>
        <v>-0.23520799619408361</v>
      </c>
      <c r="F79" s="447"/>
      <c r="G79" s="447">
        <f>E79</f>
        <v>-0.23520799619408361</v>
      </c>
      <c r="H79" s="117"/>
      <c r="I79" s="117"/>
      <c r="J79" s="122"/>
      <c r="K79" s="117"/>
      <c r="L79" s="117"/>
      <c r="M79" s="117"/>
    </row>
    <row r="80" spans="1:13" s="32" customFormat="1" ht="67.5" x14ac:dyDescent="0.35">
      <c r="A80" s="52"/>
      <c r="B80" s="77" t="s">
        <v>516</v>
      </c>
      <c r="C80" s="52" t="s">
        <v>90</v>
      </c>
      <c r="D80" s="52" t="s">
        <v>74</v>
      </c>
      <c r="E80" s="447">
        <f>'1021+'!E98</f>
        <v>-1.7819192414582297E-2</v>
      </c>
      <c r="F80" s="447"/>
      <c r="G80" s="447">
        <f>E80</f>
        <v>-1.7819192414582297E-2</v>
      </c>
      <c r="H80" s="117"/>
      <c r="I80" s="117"/>
      <c r="J80" s="122"/>
      <c r="K80" s="117"/>
      <c r="L80" s="117"/>
      <c r="M80" s="117"/>
    </row>
    <row r="81" spans="1:7" ht="15.75" x14ac:dyDescent="0.25">
      <c r="A81" s="17"/>
    </row>
    <row r="82" spans="1:7" ht="37.5" customHeight="1" x14ac:dyDescent="0.25">
      <c r="A82" s="558" t="s">
        <v>370</v>
      </c>
      <c r="B82" s="558"/>
      <c r="C82" s="558"/>
      <c r="D82" s="45"/>
      <c r="E82" s="23"/>
      <c r="F82" s="559" t="s">
        <v>386</v>
      </c>
      <c r="G82" s="559"/>
    </row>
    <row r="83" spans="1:7" s="28" customFormat="1" ht="8.25" x14ac:dyDescent="0.15">
      <c r="A83" s="46"/>
      <c r="B83" s="47"/>
      <c r="D83" s="48" t="s">
        <v>34</v>
      </c>
      <c r="F83" s="560" t="s">
        <v>35</v>
      </c>
      <c r="G83" s="560"/>
    </row>
    <row r="84" spans="1:7" ht="15.75" x14ac:dyDescent="0.25">
      <c r="A84" s="557" t="s">
        <v>36</v>
      </c>
      <c r="B84" s="557"/>
      <c r="C84" s="16"/>
      <c r="D84" s="16"/>
    </row>
    <row r="85" spans="1:7" ht="15.75" x14ac:dyDescent="0.25">
      <c r="A85" s="20"/>
      <c r="B85" s="20"/>
      <c r="C85" s="16"/>
      <c r="D85" s="16"/>
    </row>
    <row r="86" spans="1:7" ht="50.25" customHeight="1" x14ac:dyDescent="0.25">
      <c r="A86" s="558" t="s">
        <v>414</v>
      </c>
      <c r="B86" s="558"/>
      <c r="C86" s="558"/>
      <c r="D86" s="22"/>
      <c r="E86" s="23"/>
      <c r="F86" s="559" t="s">
        <v>54</v>
      </c>
      <c r="G86" s="559"/>
    </row>
    <row r="87" spans="1:7" s="28" customFormat="1" ht="8.25" x14ac:dyDescent="0.15">
      <c r="A87" s="49"/>
      <c r="B87" s="47"/>
      <c r="C87" s="47"/>
      <c r="D87" s="48" t="s">
        <v>34</v>
      </c>
      <c r="F87" s="560" t="s">
        <v>35</v>
      </c>
      <c r="G87" s="560"/>
    </row>
    <row r="88" spans="1:7" x14ac:dyDescent="0.25">
      <c r="A88" s="548" t="s">
        <v>37</v>
      </c>
      <c r="B88" s="548"/>
    </row>
    <row r="89" spans="1:7" x14ac:dyDescent="0.25">
      <c r="A89" s="549" t="s">
        <v>689</v>
      </c>
      <c r="B89" s="549"/>
    </row>
    <row r="90" spans="1:7" x14ac:dyDescent="0.25">
      <c r="A90" s="544" t="s">
        <v>38</v>
      </c>
      <c r="B90" s="544"/>
    </row>
  </sheetData>
  <mergeCells count="63">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B25:G25"/>
    <mergeCell ref="E17:F17"/>
    <mergeCell ref="K17:L17"/>
    <mergeCell ref="M17:O17"/>
    <mergeCell ref="A18:G18"/>
    <mergeCell ref="A19:C19"/>
    <mergeCell ref="D19:G19"/>
    <mergeCell ref="A20:G20"/>
    <mergeCell ref="B21:G21"/>
    <mergeCell ref="B22:G22"/>
    <mergeCell ref="B23:G23"/>
    <mergeCell ref="B24:G24"/>
    <mergeCell ref="A34:G34"/>
    <mergeCell ref="B36:D36"/>
    <mergeCell ref="B37:D37"/>
    <mergeCell ref="B38:D38"/>
    <mergeCell ref="A27:C27"/>
    <mergeCell ref="A29:G29"/>
    <mergeCell ref="B31:G31"/>
    <mergeCell ref="B32:G32"/>
    <mergeCell ref="A39:D39"/>
    <mergeCell ref="A41:G41"/>
    <mergeCell ref="B43:D43"/>
    <mergeCell ref="B44:D44"/>
    <mergeCell ref="B45:D45"/>
    <mergeCell ref="A89:B89"/>
    <mergeCell ref="A90:B90"/>
    <mergeCell ref="D27:G27"/>
    <mergeCell ref="B51:G51"/>
    <mergeCell ref="I75:K75"/>
    <mergeCell ref="I77:K77"/>
    <mergeCell ref="A47:G47"/>
    <mergeCell ref="F83:G83"/>
    <mergeCell ref="A84:B84"/>
    <mergeCell ref="A86:C86"/>
    <mergeCell ref="F86:G86"/>
    <mergeCell ref="F87:G87"/>
    <mergeCell ref="A88:B88"/>
    <mergeCell ref="A46:D46"/>
    <mergeCell ref="A82:C82"/>
    <mergeCell ref="F82:G82"/>
  </mergeCells>
  <pageMargins left="0.39370078740157483" right="0.39370078740157483" top="0.39370078740157483" bottom="0.39370078740157483" header="0" footer="0"/>
  <pageSetup paperSize="9" fitToHeight="0" orientation="landscape" horizontalDpi="300" verticalDpi="300" r:id="rId1"/>
  <rowBreaks count="2" manualBreakCount="2">
    <brk id="19" max="6" man="1"/>
    <brk id="4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8"/>
  <sheetViews>
    <sheetView view="pageBreakPreview" topLeftCell="A50" zoomScale="90" zoomScaleSheetLayoutView="90" workbookViewId="0">
      <selection activeCell="D16" sqref="D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 customHeight="1" x14ac:dyDescent="0.25">
      <c r="A6" s="2"/>
      <c r="E6" s="560" t="s">
        <v>3</v>
      </c>
      <c r="F6" s="560"/>
      <c r="G6" s="560"/>
    </row>
    <row r="7" spans="1:16" s="240" customFormat="1" ht="15.75" customHeight="1" x14ac:dyDescent="0.25">
      <c r="A7" s="239"/>
      <c r="E7" s="580" t="s">
        <v>702</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73.5" customHeight="1" x14ac:dyDescent="0.25">
      <c r="A16" s="11" t="s">
        <v>11</v>
      </c>
      <c r="B16" s="37" t="s">
        <v>155</v>
      </c>
      <c r="C16" s="37" t="s">
        <v>156</v>
      </c>
      <c r="D16" s="37" t="s">
        <v>134</v>
      </c>
      <c r="E16" s="569" t="s">
        <v>698</v>
      </c>
      <c r="F16" s="569"/>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695</v>
      </c>
      <c r="B18" s="550"/>
      <c r="C18" s="550"/>
      <c r="D18" s="550"/>
      <c r="E18" s="550"/>
      <c r="F18" s="550"/>
      <c r="G18" s="550"/>
    </row>
    <row r="19" spans="1:16" ht="120" customHeight="1" x14ac:dyDescent="0.25">
      <c r="A19" s="567" t="s">
        <v>45</v>
      </c>
      <c r="B19" s="567"/>
      <c r="C19" s="567"/>
      <c r="D19" s="568" t="s">
        <v>732</v>
      </c>
      <c r="E19" s="568"/>
      <c r="F19" s="568"/>
      <c r="G19" s="568"/>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95</v>
      </c>
      <c r="C22" s="543"/>
      <c r="D22" s="543"/>
      <c r="E22" s="543"/>
      <c r="F22" s="543"/>
      <c r="G22" s="543"/>
    </row>
    <row r="23" spans="1:16" x14ac:dyDescent="0.25">
      <c r="A23" s="40">
        <v>2</v>
      </c>
      <c r="B23" s="543" t="s">
        <v>96</v>
      </c>
      <c r="C23" s="543"/>
      <c r="D23" s="543"/>
      <c r="E23" s="543"/>
      <c r="F23" s="543"/>
      <c r="G23" s="543"/>
    </row>
    <row r="24" spans="1:16" ht="25.5" customHeight="1" x14ac:dyDescent="0.25">
      <c r="A24" s="40">
        <v>3</v>
      </c>
      <c r="B24" s="543" t="s">
        <v>97</v>
      </c>
      <c r="C24" s="543"/>
      <c r="D24" s="543"/>
      <c r="E24" s="543"/>
      <c r="F24" s="543"/>
      <c r="G24" s="543"/>
    </row>
    <row r="25" spans="1:16" x14ac:dyDescent="0.25">
      <c r="A25" s="40">
        <v>4</v>
      </c>
      <c r="B25" s="543" t="s">
        <v>98</v>
      </c>
      <c r="C25" s="543"/>
      <c r="D25" s="543"/>
      <c r="E25" s="543"/>
      <c r="F25" s="543"/>
      <c r="G25" s="543"/>
    </row>
    <row r="26" spans="1:16" ht="26.25" customHeight="1" x14ac:dyDescent="0.25">
      <c r="A26" s="40">
        <v>5</v>
      </c>
      <c r="B26" s="543" t="s">
        <v>135</v>
      </c>
      <c r="C26" s="543"/>
      <c r="D26" s="543"/>
      <c r="E26" s="543"/>
      <c r="F26" s="543"/>
      <c r="G26" s="543"/>
    </row>
    <row r="27" spans="1:16" hidden="1" x14ac:dyDescent="0.25">
      <c r="A27" s="72"/>
      <c r="B27" s="72"/>
      <c r="C27" s="72"/>
      <c r="D27" s="72"/>
      <c r="E27" s="72"/>
      <c r="F27" s="72"/>
      <c r="G27" s="72"/>
    </row>
    <row r="28" spans="1:16" ht="36.75" customHeight="1" x14ac:dyDescent="0.25">
      <c r="A28" s="562" t="s">
        <v>50</v>
      </c>
      <c r="B28" s="562"/>
      <c r="C28" s="562"/>
      <c r="D28" s="626" t="s">
        <v>546</v>
      </c>
      <c r="E28" s="626"/>
      <c r="F28" s="626"/>
      <c r="G28" s="626"/>
    </row>
    <row r="29" spans="1:16" ht="10.5" hidden="1" customHeight="1" x14ac:dyDescent="0.25">
      <c r="A29" s="73"/>
      <c r="B29" s="73"/>
      <c r="C29" s="73"/>
      <c r="D29" s="15"/>
      <c r="E29" s="15"/>
      <c r="F29" s="15"/>
      <c r="G29" s="15"/>
    </row>
    <row r="30" spans="1:16" ht="15.75" customHeight="1" x14ac:dyDescent="0.25">
      <c r="A30" s="550" t="s">
        <v>49</v>
      </c>
      <c r="B30" s="550"/>
      <c r="C30" s="550"/>
      <c r="D30" s="550"/>
      <c r="E30" s="550"/>
      <c r="F30" s="550"/>
      <c r="G30" s="550"/>
    </row>
    <row r="31" spans="1:16" ht="15.75" hidden="1" customHeight="1" x14ac:dyDescent="0.25">
      <c r="A31" s="39"/>
      <c r="B31" s="39"/>
      <c r="C31" s="39"/>
      <c r="D31" s="39"/>
      <c r="E31" s="39"/>
      <c r="F31" s="39"/>
      <c r="G31" s="39"/>
    </row>
    <row r="32" spans="1:16" ht="15.75" x14ac:dyDescent="0.25">
      <c r="A32" s="18" t="s">
        <v>17</v>
      </c>
      <c r="B32" s="551" t="s">
        <v>19</v>
      </c>
      <c r="C32" s="551"/>
      <c r="D32" s="551"/>
      <c r="E32" s="551"/>
      <c r="F32" s="551"/>
      <c r="G32" s="551"/>
    </row>
    <row r="33" spans="1:7" ht="36" customHeight="1" x14ac:dyDescent="0.25">
      <c r="A33" s="18">
        <v>1</v>
      </c>
      <c r="B33" s="543" t="s">
        <v>547</v>
      </c>
      <c r="C33" s="543"/>
      <c r="D33" s="543"/>
      <c r="E33" s="543"/>
      <c r="F33" s="543"/>
      <c r="G33" s="543"/>
    </row>
    <row r="34" spans="1:7" ht="15.75" x14ac:dyDescent="0.25">
      <c r="A34" s="42"/>
      <c r="B34" s="42"/>
      <c r="C34" s="42"/>
      <c r="D34" s="42"/>
      <c r="E34" s="42"/>
      <c r="F34" s="42"/>
      <c r="G34" s="42"/>
    </row>
    <row r="35" spans="1:7" ht="15.75" x14ac:dyDescent="0.25">
      <c r="A35" s="564" t="s">
        <v>52</v>
      </c>
      <c r="B35" s="564"/>
      <c r="C35" s="564"/>
      <c r="D35" s="564"/>
      <c r="E35" s="564"/>
      <c r="F35" s="564"/>
      <c r="G35" s="564"/>
    </row>
    <row r="36" spans="1:7" ht="15.75" x14ac:dyDescent="0.25">
      <c r="A36" s="17"/>
      <c r="G36" s="44" t="s">
        <v>21</v>
      </c>
    </row>
    <row r="37" spans="1:7" ht="15.75" x14ac:dyDescent="0.25">
      <c r="A37" s="18" t="s">
        <v>17</v>
      </c>
      <c r="B37" s="551" t="s">
        <v>20</v>
      </c>
      <c r="C37" s="551"/>
      <c r="D37" s="551"/>
      <c r="E37" s="18" t="s">
        <v>22</v>
      </c>
      <c r="F37" s="18" t="s">
        <v>23</v>
      </c>
      <c r="G37" s="18" t="s">
        <v>24</v>
      </c>
    </row>
    <row r="38" spans="1:7" s="28" customFormat="1" ht="8.25" x14ac:dyDescent="0.15">
      <c r="A38" s="414">
        <v>1</v>
      </c>
      <c r="B38" s="555">
        <v>2</v>
      </c>
      <c r="C38" s="555"/>
      <c r="D38" s="555"/>
      <c r="E38" s="414">
        <v>3</v>
      </c>
      <c r="F38" s="414">
        <v>4</v>
      </c>
      <c r="G38" s="414">
        <v>5</v>
      </c>
    </row>
    <row r="39" spans="1:7" s="50" customFormat="1" ht="53.25" customHeight="1" x14ac:dyDescent="0.2">
      <c r="A39" s="40">
        <v>1</v>
      </c>
      <c r="B39" s="624" t="s">
        <v>547</v>
      </c>
      <c r="C39" s="624"/>
      <c r="D39" s="624"/>
      <c r="E39" s="51">
        <v>24082640</v>
      </c>
      <c r="F39" s="51">
        <v>0</v>
      </c>
      <c r="G39" s="51">
        <f>E39+F39</f>
        <v>24082640</v>
      </c>
    </row>
    <row r="40" spans="1:7" ht="15.75" customHeight="1" x14ac:dyDescent="0.25">
      <c r="A40" s="551" t="s">
        <v>24</v>
      </c>
      <c r="B40" s="551"/>
      <c r="C40" s="551"/>
      <c r="D40" s="551"/>
      <c r="E40" s="74">
        <f>SUM(E39:E39)</f>
        <v>24082640</v>
      </c>
      <c r="F40" s="74">
        <f>SUM(F39:F39)</f>
        <v>0</v>
      </c>
      <c r="G40" s="74">
        <f>SUM(G39:G39)</f>
        <v>24082640</v>
      </c>
    </row>
    <row r="41" spans="1:7" ht="15.75" customHeight="1" x14ac:dyDescent="0.25">
      <c r="A41" s="42"/>
      <c r="B41" s="42"/>
      <c r="C41" s="42"/>
      <c r="D41" s="42"/>
      <c r="E41" s="42"/>
      <c r="F41" s="42"/>
      <c r="G41" s="42"/>
    </row>
    <row r="42" spans="1:7" ht="15.75" customHeight="1" x14ac:dyDescent="0.25">
      <c r="A42" s="550" t="s">
        <v>53</v>
      </c>
      <c r="B42" s="550"/>
      <c r="C42" s="550"/>
      <c r="D42" s="550"/>
      <c r="E42" s="550"/>
      <c r="F42" s="550"/>
      <c r="G42" s="550"/>
    </row>
    <row r="43" spans="1:7" ht="15.75" x14ac:dyDescent="0.25">
      <c r="A43" s="17"/>
      <c r="G43" s="43" t="s">
        <v>25</v>
      </c>
    </row>
    <row r="44" spans="1:7" ht="15.75" x14ac:dyDescent="0.25">
      <c r="A44" s="18" t="s">
        <v>17</v>
      </c>
      <c r="B44" s="581" t="s">
        <v>26</v>
      </c>
      <c r="C44" s="582"/>
      <c r="D44" s="583"/>
      <c r="E44" s="18" t="s">
        <v>22</v>
      </c>
      <c r="F44" s="18" t="s">
        <v>23</v>
      </c>
      <c r="G44" s="18" t="s">
        <v>24</v>
      </c>
    </row>
    <row r="45" spans="1:7" s="28" customFormat="1" ht="8.25" x14ac:dyDescent="0.15">
      <c r="A45" s="414">
        <v>1</v>
      </c>
      <c r="B45" s="552">
        <v>2</v>
      </c>
      <c r="C45" s="553"/>
      <c r="D45" s="554"/>
      <c r="E45" s="414">
        <v>3</v>
      </c>
      <c r="F45" s="414">
        <v>4</v>
      </c>
      <c r="G45" s="414">
        <v>5</v>
      </c>
    </row>
    <row r="46" spans="1:7" hidden="1" x14ac:dyDescent="0.25">
      <c r="A46" s="40">
        <v>1</v>
      </c>
      <c r="B46" s="537"/>
      <c r="C46" s="538"/>
      <c r="D46" s="539"/>
      <c r="E46" s="51"/>
      <c r="F46" s="51"/>
      <c r="G46" s="51"/>
    </row>
    <row r="47" spans="1:7" ht="15.75" customHeight="1" x14ac:dyDescent="0.25">
      <c r="A47" s="581" t="s">
        <v>24</v>
      </c>
      <c r="B47" s="582"/>
      <c r="C47" s="582"/>
      <c r="D47" s="583"/>
      <c r="E47" s="51">
        <f>SUM(E46:E46)</f>
        <v>0</v>
      </c>
      <c r="F47" s="51">
        <f>SUM(F46:F46)</f>
        <v>0</v>
      </c>
      <c r="G47" s="51">
        <f>SUM(G46:G46)</f>
        <v>0</v>
      </c>
    </row>
    <row r="48" spans="1:7" ht="15.75" customHeight="1" x14ac:dyDescent="0.25">
      <c r="A48" s="550" t="s">
        <v>279</v>
      </c>
      <c r="B48" s="550"/>
      <c r="C48" s="550"/>
      <c r="D48" s="550"/>
      <c r="E48" s="550"/>
      <c r="F48" s="550"/>
      <c r="G48" s="550"/>
    </row>
    <row r="49" spans="1:13" ht="15.75" hidden="1" x14ac:dyDescent="0.25">
      <c r="A49" s="17"/>
    </row>
    <row r="50" spans="1:13" ht="15.75" x14ac:dyDescent="0.25">
      <c r="A50" s="18" t="s">
        <v>17</v>
      </c>
      <c r="B50" s="18" t="s">
        <v>27</v>
      </c>
      <c r="C50" s="18" t="s">
        <v>28</v>
      </c>
      <c r="D50" s="18" t="s">
        <v>29</v>
      </c>
      <c r="E50" s="18" t="s">
        <v>22</v>
      </c>
      <c r="F50" s="18" t="s">
        <v>23</v>
      </c>
      <c r="G50" s="18" t="s">
        <v>24</v>
      </c>
    </row>
    <row r="51" spans="1:13" s="28" customFormat="1" ht="8.25" x14ac:dyDescent="0.15">
      <c r="A51" s="414">
        <v>1</v>
      </c>
      <c r="B51" s="414">
        <v>2</v>
      </c>
      <c r="C51" s="414">
        <v>3</v>
      </c>
      <c r="D51" s="414">
        <v>4</v>
      </c>
      <c r="E51" s="414">
        <v>5</v>
      </c>
      <c r="F51" s="414">
        <v>6</v>
      </c>
      <c r="G51" s="414">
        <v>7</v>
      </c>
    </row>
    <row r="52" spans="1:13" s="32" customFormat="1" ht="30.75" customHeight="1" x14ac:dyDescent="0.25">
      <c r="A52" s="96">
        <v>1</v>
      </c>
      <c r="B52" s="545" t="s">
        <v>616</v>
      </c>
      <c r="C52" s="546"/>
      <c r="D52" s="546"/>
      <c r="E52" s="546"/>
      <c r="F52" s="546"/>
      <c r="G52" s="547"/>
      <c r="I52" s="69"/>
      <c r="J52" s="70"/>
      <c r="K52" s="69"/>
    </row>
    <row r="53" spans="1:13" s="32" customFormat="1" ht="12.75" customHeight="1" x14ac:dyDescent="0.25">
      <c r="A53" s="96" t="s">
        <v>55</v>
      </c>
      <c r="B53" s="84" t="s">
        <v>30</v>
      </c>
      <c r="C53" s="77"/>
      <c r="D53" s="77"/>
      <c r="E53" s="77"/>
      <c r="F53" s="77"/>
      <c r="G53" s="97"/>
      <c r="I53" s="69"/>
      <c r="J53" s="70"/>
      <c r="K53" s="69"/>
    </row>
    <row r="54" spans="1:13" s="32" customFormat="1" ht="22.5" x14ac:dyDescent="0.25">
      <c r="A54" s="96"/>
      <c r="B54" s="55" t="s">
        <v>137</v>
      </c>
      <c r="C54" s="77" t="s">
        <v>57</v>
      </c>
      <c r="D54" s="246" t="s">
        <v>138</v>
      </c>
      <c r="E54" s="98">
        <v>2</v>
      </c>
      <c r="F54" s="99"/>
      <c r="G54" s="98">
        <f>E54</f>
        <v>2</v>
      </c>
      <c r="I54" s="69"/>
      <c r="J54" s="70"/>
      <c r="K54" s="69"/>
    </row>
    <row r="55" spans="1:13" s="32" customFormat="1" ht="12.75" customHeight="1" x14ac:dyDescent="0.25">
      <c r="A55" s="96"/>
      <c r="B55" s="55" t="s">
        <v>139</v>
      </c>
      <c r="C55" s="77" t="s">
        <v>57</v>
      </c>
      <c r="D55" s="246" t="s">
        <v>140</v>
      </c>
      <c r="E55" s="98">
        <v>31</v>
      </c>
      <c r="F55" s="98"/>
      <c r="G55" s="98">
        <f>E55</f>
        <v>31</v>
      </c>
      <c r="I55" s="69"/>
      <c r="J55" s="70"/>
      <c r="K55" s="69"/>
    </row>
    <row r="56" spans="1:13" s="32" customFormat="1" ht="33.75" x14ac:dyDescent="0.25">
      <c r="A56" s="96"/>
      <c r="B56" s="77" t="s">
        <v>60</v>
      </c>
      <c r="C56" s="77" t="s">
        <v>61</v>
      </c>
      <c r="D56" s="246" t="s">
        <v>64</v>
      </c>
      <c r="E56" s="101">
        <v>106.86</v>
      </c>
      <c r="F56" s="100"/>
      <c r="G56" s="101">
        <f>E56</f>
        <v>106.86</v>
      </c>
      <c r="I56" s="69"/>
      <c r="J56" s="70"/>
      <c r="K56" s="69"/>
    </row>
    <row r="57" spans="1:13" s="32" customFormat="1" ht="56.25" x14ac:dyDescent="0.25">
      <c r="A57" s="96"/>
      <c r="B57" s="77" t="s">
        <v>63</v>
      </c>
      <c r="C57" s="77" t="s">
        <v>61</v>
      </c>
      <c r="D57" s="246" t="s">
        <v>64</v>
      </c>
      <c r="E57" s="101">
        <v>33</v>
      </c>
      <c r="F57" s="100"/>
      <c r="G57" s="101">
        <f>E57</f>
        <v>33</v>
      </c>
      <c r="I57" s="69"/>
      <c r="J57" s="70"/>
      <c r="K57" s="69"/>
    </row>
    <row r="58" spans="1:13" s="116" customFormat="1" x14ac:dyDescent="0.25">
      <c r="A58" s="96"/>
      <c r="B58" s="55" t="s">
        <v>67</v>
      </c>
      <c r="C58" s="77" t="s">
        <v>61</v>
      </c>
      <c r="D58" s="246" t="s">
        <v>64</v>
      </c>
      <c r="E58" s="101">
        <f>E57+E56</f>
        <v>139.86000000000001</v>
      </c>
      <c r="F58" s="102"/>
      <c r="G58" s="101">
        <f>E58</f>
        <v>139.86000000000001</v>
      </c>
      <c r="H58" s="114"/>
      <c r="I58" s="621"/>
      <c r="J58" s="621"/>
      <c r="K58" s="621"/>
      <c r="L58" s="115"/>
      <c r="M58" s="115"/>
    </row>
    <row r="59" spans="1:13" s="32" customFormat="1" ht="12.75" customHeight="1" x14ac:dyDescent="0.2">
      <c r="A59" s="96" t="s">
        <v>68</v>
      </c>
      <c r="B59" s="84" t="s">
        <v>31</v>
      </c>
      <c r="C59" s="77"/>
      <c r="D59" s="77"/>
      <c r="E59" s="100"/>
      <c r="F59" s="100"/>
      <c r="G59" s="97"/>
      <c r="H59" s="117"/>
      <c r="I59" s="117"/>
      <c r="J59" s="117"/>
      <c r="K59" s="117"/>
      <c r="L59" s="117"/>
      <c r="M59" s="117"/>
    </row>
    <row r="60" spans="1:13" s="32" customFormat="1" ht="23.25" x14ac:dyDescent="0.35">
      <c r="A60" s="96"/>
      <c r="B60" s="77" t="s">
        <v>141</v>
      </c>
      <c r="C60" s="77" t="s">
        <v>70</v>
      </c>
      <c r="D60" s="77" t="s">
        <v>142</v>
      </c>
      <c r="E60" s="97">
        <v>355</v>
      </c>
      <c r="F60" s="97"/>
      <c r="G60" s="98">
        <f>E60</f>
        <v>355</v>
      </c>
      <c r="H60" s="118"/>
      <c r="I60" s="119"/>
      <c r="J60" s="120"/>
      <c r="K60" s="119"/>
      <c r="L60" s="118"/>
      <c r="M60" s="118"/>
    </row>
    <row r="61" spans="1:13" s="433" customFormat="1" ht="23.25" x14ac:dyDescent="0.35">
      <c r="A61" s="96"/>
      <c r="B61" s="77" t="s">
        <v>542</v>
      </c>
      <c r="C61" s="77" t="s">
        <v>70</v>
      </c>
      <c r="D61" s="77" t="s">
        <v>74</v>
      </c>
      <c r="E61" s="98">
        <f>E60/E55</f>
        <v>11.451612903225806</v>
      </c>
      <c r="F61" s="97"/>
      <c r="G61" s="98">
        <f>E61</f>
        <v>11.451612903225806</v>
      </c>
      <c r="H61" s="118"/>
      <c r="I61" s="119"/>
      <c r="J61" s="120"/>
      <c r="K61" s="119"/>
      <c r="L61" s="118"/>
      <c r="M61" s="118"/>
    </row>
    <row r="62" spans="1:13" s="32" customFormat="1" ht="15.75" customHeight="1" x14ac:dyDescent="0.3">
      <c r="A62" s="96" t="s">
        <v>72</v>
      </c>
      <c r="B62" s="84" t="s">
        <v>143</v>
      </c>
      <c r="C62" s="77"/>
      <c r="D62" s="77"/>
      <c r="E62" s="97"/>
      <c r="F62" s="100"/>
      <c r="G62" s="97"/>
      <c r="H62" s="123"/>
      <c r="I62" s="625"/>
      <c r="J62" s="625"/>
      <c r="K62" s="625"/>
      <c r="L62" s="106"/>
      <c r="M62" s="106"/>
    </row>
    <row r="63" spans="1:13" s="32" customFormat="1" ht="12.75" x14ac:dyDescent="0.2">
      <c r="A63" s="96"/>
      <c r="B63" s="77" t="s">
        <v>549</v>
      </c>
      <c r="C63" s="77" t="s">
        <v>73</v>
      </c>
      <c r="D63" s="246" t="s">
        <v>74</v>
      </c>
      <c r="E63" s="103">
        <f>E39/E60</f>
        <v>67838.42253521127</v>
      </c>
      <c r="F63" s="103"/>
      <c r="G63" s="103">
        <f>E63+F63</f>
        <v>67838.42253521127</v>
      </c>
      <c r="H63" s="121"/>
      <c r="I63" s="121"/>
      <c r="J63" s="121"/>
      <c r="K63" s="121"/>
      <c r="L63" s="121"/>
      <c r="M63" s="121"/>
    </row>
    <row r="64" spans="1:13" s="433" customFormat="1" ht="22.5" x14ac:dyDescent="0.2">
      <c r="A64" s="96"/>
      <c r="B64" s="77" t="s">
        <v>550</v>
      </c>
      <c r="C64" s="77" t="s">
        <v>73</v>
      </c>
      <c r="D64" s="246" t="s">
        <v>74</v>
      </c>
      <c r="E64" s="103">
        <f>E39/E58</f>
        <v>172191.04819104818</v>
      </c>
      <c r="F64" s="103"/>
      <c r="G64" s="103">
        <f>E64+F64</f>
        <v>172191.04819104818</v>
      </c>
      <c r="H64" s="121"/>
      <c r="I64" s="121"/>
      <c r="J64" s="121"/>
      <c r="K64" s="121"/>
      <c r="L64" s="121"/>
      <c r="M64" s="121"/>
    </row>
    <row r="65" spans="1:13" s="32" customFormat="1" ht="21" x14ac:dyDescent="0.25">
      <c r="A65" s="96"/>
      <c r="B65" s="77" t="s">
        <v>115</v>
      </c>
      <c r="C65" s="77" t="s">
        <v>116</v>
      </c>
      <c r="D65" s="246" t="s">
        <v>117</v>
      </c>
      <c r="E65" s="104">
        <f>E60*175/1000*0.75</f>
        <v>46.59375</v>
      </c>
      <c r="F65" s="97"/>
      <c r="G65" s="104">
        <f>E65</f>
        <v>46.59375</v>
      </c>
      <c r="H65" s="117"/>
      <c r="I65" s="622"/>
      <c r="J65" s="622"/>
      <c r="K65" s="622"/>
      <c r="L65" s="117"/>
      <c r="M65" s="117"/>
    </row>
    <row r="66" spans="1:13" s="32" customFormat="1" ht="11.25" customHeight="1" x14ac:dyDescent="0.35">
      <c r="A66" s="96" t="s">
        <v>77</v>
      </c>
      <c r="B66" s="84" t="s">
        <v>145</v>
      </c>
      <c r="C66" s="77"/>
      <c r="D66" s="77"/>
      <c r="E66" s="100"/>
      <c r="F66" s="100"/>
      <c r="G66" s="97"/>
      <c r="H66" s="117"/>
      <c r="I66" s="117"/>
      <c r="J66" s="122"/>
      <c r="K66" s="117"/>
      <c r="L66" s="117"/>
      <c r="M66" s="117"/>
    </row>
    <row r="67" spans="1:13" s="433" customFormat="1" ht="45" x14ac:dyDescent="0.2">
      <c r="A67" s="96"/>
      <c r="B67" s="77" t="s">
        <v>551</v>
      </c>
      <c r="C67" s="77" t="s">
        <v>90</v>
      </c>
      <c r="D67" s="77" t="s">
        <v>74</v>
      </c>
      <c r="E67" s="448">
        <f>E64/(16020738/139.86)-1</f>
        <v>0.50321664332816618</v>
      </c>
      <c r="F67" s="100"/>
      <c r="G67" s="448">
        <f>E67</f>
        <v>0.50321664332816618</v>
      </c>
      <c r="H67" s="117"/>
      <c r="I67" s="117"/>
      <c r="J67" s="134"/>
      <c r="K67" s="117"/>
      <c r="L67" s="117"/>
      <c r="M67" s="117"/>
    </row>
    <row r="68" spans="1:13" s="32" customFormat="1" ht="67.5" x14ac:dyDescent="0.25">
      <c r="A68" s="96"/>
      <c r="B68" s="77" t="s">
        <v>516</v>
      </c>
      <c r="C68" s="77" t="s">
        <v>90</v>
      </c>
      <c r="D68" s="77" t="s">
        <v>74</v>
      </c>
      <c r="E68" s="448">
        <f>'1022+'!E72</f>
        <v>-1.4084507042253502E-2</v>
      </c>
      <c r="F68" s="97"/>
      <c r="G68" s="448">
        <f>E68</f>
        <v>-1.4084507042253502E-2</v>
      </c>
      <c r="I68" s="69"/>
      <c r="J68" s="70"/>
      <c r="K68" s="69"/>
    </row>
    <row r="69" spans="1:13" ht="15.75" hidden="1" x14ac:dyDescent="0.25">
      <c r="A69" s="17"/>
    </row>
    <row r="70" spans="1:13" ht="37.5" customHeight="1" x14ac:dyDescent="0.25">
      <c r="A70" s="558" t="s">
        <v>370</v>
      </c>
      <c r="B70" s="558"/>
      <c r="C70" s="558"/>
      <c r="D70" s="45"/>
      <c r="E70" s="23"/>
      <c r="F70" s="559" t="s">
        <v>386</v>
      </c>
      <c r="G70" s="559"/>
    </row>
    <row r="71" spans="1:13" s="28" customFormat="1" ht="8.25" x14ac:dyDescent="0.15">
      <c r="A71" s="46"/>
      <c r="B71" s="47"/>
      <c r="D71" s="48" t="s">
        <v>34</v>
      </c>
      <c r="F71" s="560" t="s">
        <v>35</v>
      </c>
      <c r="G71" s="560"/>
    </row>
    <row r="72" spans="1:13" ht="15.75" x14ac:dyDescent="0.25">
      <c r="A72" s="557" t="s">
        <v>36</v>
      </c>
      <c r="B72" s="557"/>
      <c r="C72" s="16"/>
      <c r="D72" s="16"/>
    </row>
    <row r="73" spans="1:13" ht="15.75" x14ac:dyDescent="0.25">
      <c r="A73" s="20"/>
      <c r="B73" s="20"/>
      <c r="C73" s="16"/>
      <c r="D73" s="16"/>
    </row>
    <row r="74" spans="1:13" ht="50.25" customHeight="1" x14ac:dyDescent="0.25">
      <c r="A74" s="558" t="s">
        <v>414</v>
      </c>
      <c r="B74" s="558"/>
      <c r="C74" s="558"/>
      <c r="D74" s="22"/>
      <c r="E74" s="23"/>
      <c r="F74" s="559" t="s">
        <v>54</v>
      </c>
      <c r="G74" s="559"/>
    </row>
    <row r="75" spans="1:13" s="28" customFormat="1" ht="8.25" x14ac:dyDescent="0.15">
      <c r="A75" s="49"/>
      <c r="B75" s="47"/>
      <c r="C75" s="47"/>
      <c r="D75" s="48" t="s">
        <v>34</v>
      </c>
      <c r="F75" s="560" t="s">
        <v>35</v>
      </c>
      <c r="G75" s="560"/>
    </row>
    <row r="76" spans="1:13" x14ac:dyDescent="0.25">
      <c r="A76" s="548" t="s">
        <v>37</v>
      </c>
      <c r="B76" s="548"/>
    </row>
    <row r="77" spans="1:13" x14ac:dyDescent="0.25">
      <c r="A77" s="549" t="s">
        <v>689</v>
      </c>
      <c r="B77" s="549"/>
    </row>
    <row r="78" spans="1:13" x14ac:dyDescent="0.25">
      <c r="A78" s="544" t="s">
        <v>38</v>
      </c>
      <c r="B78" s="544"/>
    </row>
  </sheetData>
  <mergeCells count="65">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E17:F17"/>
    <mergeCell ref="K17:L17"/>
    <mergeCell ref="M17:O17"/>
    <mergeCell ref="A18:G18"/>
    <mergeCell ref="A19:C19"/>
    <mergeCell ref="D19:G19"/>
    <mergeCell ref="B44:D44"/>
    <mergeCell ref="B52:G52"/>
    <mergeCell ref="A48:G48"/>
    <mergeCell ref="A20:G20"/>
    <mergeCell ref="B21:G21"/>
    <mergeCell ref="B22:G22"/>
    <mergeCell ref="B23:G23"/>
    <mergeCell ref="B24:G24"/>
    <mergeCell ref="B25:G25"/>
    <mergeCell ref="A28:C28"/>
    <mergeCell ref="D28:G28"/>
    <mergeCell ref="A30:G30"/>
    <mergeCell ref="B32:G32"/>
    <mergeCell ref="B26:G26"/>
    <mergeCell ref="A35:G35"/>
    <mergeCell ref="B33:G33"/>
    <mergeCell ref="I65:K65"/>
    <mergeCell ref="F75:G75"/>
    <mergeCell ref="A76:B76"/>
    <mergeCell ref="A70:C70"/>
    <mergeCell ref="F70:G70"/>
    <mergeCell ref="B45:D45"/>
    <mergeCell ref="B46:D46"/>
    <mergeCell ref="A47:D47"/>
    <mergeCell ref="I58:K58"/>
    <mergeCell ref="I62:K62"/>
    <mergeCell ref="B37:D37"/>
    <mergeCell ref="B38:D38"/>
    <mergeCell ref="B39:D39"/>
    <mergeCell ref="A40:D40"/>
    <mergeCell ref="A42:G42"/>
    <mergeCell ref="A77:B77"/>
    <mergeCell ref="A78:B78"/>
    <mergeCell ref="F71:G71"/>
    <mergeCell ref="A72:B72"/>
    <mergeCell ref="A74:C74"/>
    <mergeCell ref="F74:G74"/>
  </mergeCells>
  <pageMargins left="0.39370078740157483" right="0.39370078740157483" top="0.39370078740157483" bottom="0.39370078740157483" header="0" footer="0"/>
  <pageSetup paperSize="9" fitToHeight="9" orientation="landscape" horizontalDpi="300" verticalDpi="300" r:id="rId1"/>
  <rowBreaks count="2" manualBreakCount="2">
    <brk id="19" max="6" man="1"/>
    <brk id="47"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view="pageBreakPreview" zoomScale="90" zoomScaleSheetLayoutView="90" workbookViewId="0">
      <selection activeCell="D16" sqref="D16"/>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38" width="10.28515625" style="1" customWidth="1"/>
    <col min="39" max="16384" width="21.5703125" style="1"/>
  </cols>
  <sheetData>
    <row r="1" spans="1:16" x14ac:dyDescent="0.25">
      <c r="F1" s="577" t="s">
        <v>0</v>
      </c>
      <c r="G1" s="578"/>
    </row>
    <row r="2" spans="1:16" ht="23.25" customHeight="1" x14ac:dyDescent="0.25">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75" customHeight="1" x14ac:dyDescent="0.25">
      <c r="A6" s="2"/>
      <c r="E6" s="560" t="s">
        <v>3</v>
      </c>
      <c r="F6" s="560"/>
      <c r="G6" s="560"/>
    </row>
    <row r="7" spans="1:16" s="240" customFormat="1" ht="15.75" customHeight="1" x14ac:dyDescent="0.25">
      <c r="A7" s="239"/>
      <c r="E7" s="580" t="s">
        <v>702</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42" customHeight="1" x14ac:dyDescent="0.25">
      <c r="A16" s="11" t="s">
        <v>11</v>
      </c>
      <c r="B16" s="37" t="s">
        <v>157</v>
      </c>
      <c r="C16" s="37" t="s">
        <v>158</v>
      </c>
      <c r="D16" s="37" t="s">
        <v>134</v>
      </c>
      <c r="E16" s="620" t="s">
        <v>424</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ht="35.25" customHeight="1" x14ac:dyDescent="0.25">
      <c r="A18" s="550" t="s">
        <v>694</v>
      </c>
      <c r="B18" s="550"/>
      <c r="C18" s="550"/>
      <c r="D18" s="550"/>
      <c r="E18" s="550"/>
      <c r="F18" s="550"/>
      <c r="G18" s="550"/>
    </row>
    <row r="19" spans="1:16" ht="129.75" customHeight="1" x14ac:dyDescent="0.25">
      <c r="A19" s="567" t="s">
        <v>45</v>
      </c>
      <c r="B19" s="567"/>
      <c r="C19" s="567"/>
      <c r="D19" s="623" t="s">
        <v>733</v>
      </c>
      <c r="E19" s="623"/>
      <c r="F19" s="623"/>
      <c r="G19" s="623"/>
    </row>
    <row r="20" spans="1:16" ht="15.75" customHeight="1" x14ac:dyDescent="0.25">
      <c r="A20" s="550" t="s">
        <v>46</v>
      </c>
      <c r="B20" s="550"/>
      <c r="C20" s="550"/>
      <c r="D20" s="550"/>
      <c r="E20" s="550"/>
      <c r="F20" s="550"/>
      <c r="G20" s="550"/>
    </row>
    <row r="21" spans="1:16" x14ac:dyDescent="0.25">
      <c r="A21" s="40" t="s">
        <v>17</v>
      </c>
      <c r="B21" s="543" t="s">
        <v>18</v>
      </c>
      <c r="C21" s="543"/>
      <c r="D21" s="543"/>
      <c r="E21" s="543"/>
      <c r="F21" s="543"/>
      <c r="G21" s="543"/>
    </row>
    <row r="22" spans="1:16" x14ac:dyDescent="0.25">
      <c r="A22" s="40">
        <v>1</v>
      </c>
      <c r="B22" s="543" t="s">
        <v>95</v>
      </c>
      <c r="C22" s="543"/>
      <c r="D22" s="543"/>
      <c r="E22" s="543"/>
      <c r="F22" s="543"/>
      <c r="G22" s="543"/>
    </row>
    <row r="23" spans="1:16" x14ac:dyDescent="0.25">
      <c r="A23" s="40">
        <v>2</v>
      </c>
      <c r="B23" s="543" t="s">
        <v>96</v>
      </c>
      <c r="C23" s="543"/>
      <c r="D23" s="543"/>
      <c r="E23" s="543"/>
      <c r="F23" s="543"/>
      <c r="G23" s="543"/>
    </row>
    <row r="24" spans="1:16" ht="25.5" customHeight="1" x14ac:dyDescent="0.25">
      <c r="A24" s="40">
        <v>3</v>
      </c>
      <c r="B24" s="543" t="s">
        <v>97</v>
      </c>
      <c r="C24" s="543"/>
      <c r="D24" s="543"/>
      <c r="E24" s="543"/>
      <c r="F24" s="543"/>
      <c r="G24" s="543"/>
    </row>
    <row r="25" spans="1:16" x14ac:dyDescent="0.25">
      <c r="A25" s="40">
        <v>4</v>
      </c>
      <c r="B25" s="543" t="s">
        <v>98</v>
      </c>
      <c r="C25" s="543"/>
      <c r="D25" s="543"/>
      <c r="E25" s="543"/>
      <c r="F25" s="543"/>
      <c r="G25" s="543"/>
    </row>
    <row r="26" spans="1:16" x14ac:dyDescent="0.25">
      <c r="A26" s="72"/>
      <c r="B26" s="72"/>
      <c r="C26" s="72"/>
      <c r="D26" s="72"/>
      <c r="E26" s="72"/>
      <c r="F26" s="72"/>
      <c r="G26" s="72"/>
    </row>
    <row r="27" spans="1:16" ht="27" customHeight="1" x14ac:dyDescent="0.25">
      <c r="A27" s="562" t="s">
        <v>50</v>
      </c>
      <c r="B27" s="562"/>
      <c r="C27" s="562"/>
      <c r="D27" s="615" t="s">
        <v>552</v>
      </c>
      <c r="E27" s="615"/>
      <c r="F27" s="615"/>
      <c r="G27" s="615"/>
    </row>
    <row r="28" spans="1:16" ht="15.75" x14ac:dyDescent="0.25">
      <c r="A28" s="73"/>
      <c r="B28" s="73"/>
      <c r="C28" s="73"/>
      <c r="D28" s="15"/>
      <c r="E28" s="15"/>
      <c r="F28" s="15"/>
      <c r="G28" s="15"/>
    </row>
    <row r="29" spans="1:16" ht="15.75" customHeight="1" x14ac:dyDescent="0.25">
      <c r="A29" s="550" t="s">
        <v>49</v>
      </c>
      <c r="B29" s="550"/>
      <c r="C29" s="550"/>
      <c r="D29" s="550"/>
      <c r="E29" s="550"/>
      <c r="F29" s="550"/>
      <c r="G29" s="550"/>
    </row>
    <row r="30" spans="1:16" ht="15.75" customHeight="1" x14ac:dyDescent="0.25">
      <c r="A30" s="39"/>
      <c r="B30" s="39"/>
      <c r="C30" s="39"/>
      <c r="D30" s="39"/>
      <c r="E30" s="39"/>
      <c r="F30" s="39"/>
      <c r="G30" s="39"/>
    </row>
    <row r="31" spans="1:16" ht="15.75" x14ac:dyDescent="0.25">
      <c r="A31" s="18" t="s">
        <v>17</v>
      </c>
      <c r="B31" s="551" t="s">
        <v>19</v>
      </c>
      <c r="C31" s="551"/>
      <c r="D31" s="551"/>
      <c r="E31" s="551"/>
      <c r="F31" s="551"/>
      <c r="G31" s="551"/>
    </row>
    <row r="32" spans="1:16" ht="32.25" customHeight="1" x14ac:dyDescent="0.25">
      <c r="A32" s="18">
        <v>1</v>
      </c>
      <c r="B32" s="551" t="s">
        <v>553</v>
      </c>
      <c r="C32" s="551"/>
      <c r="D32" s="551"/>
      <c r="E32" s="551"/>
      <c r="F32" s="551"/>
      <c r="G32" s="551"/>
    </row>
    <row r="33" spans="1:7" ht="15.75" x14ac:dyDescent="0.25">
      <c r="A33" s="42"/>
      <c r="B33" s="42"/>
      <c r="C33" s="42"/>
      <c r="D33" s="42"/>
      <c r="E33" s="42"/>
      <c r="F33" s="42"/>
      <c r="G33" s="42"/>
    </row>
    <row r="34" spans="1:7" ht="15.75" x14ac:dyDescent="0.25">
      <c r="A34" s="564" t="s">
        <v>52</v>
      </c>
      <c r="B34" s="564"/>
      <c r="C34" s="564"/>
      <c r="D34" s="564"/>
      <c r="E34" s="564"/>
      <c r="F34" s="564"/>
      <c r="G34" s="564"/>
    </row>
    <row r="35" spans="1:7" ht="15.75" x14ac:dyDescent="0.25">
      <c r="A35" s="17"/>
      <c r="G35" s="44" t="s">
        <v>21</v>
      </c>
    </row>
    <row r="36" spans="1:7" ht="15.75" x14ac:dyDescent="0.25">
      <c r="A36" s="18" t="s">
        <v>17</v>
      </c>
      <c r="B36" s="551" t="s">
        <v>20</v>
      </c>
      <c r="C36" s="551"/>
      <c r="D36" s="551"/>
      <c r="E36" s="18" t="s">
        <v>22</v>
      </c>
      <c r="F36" s="18" t="s">
        <v>23</v>
      </c>
      <c r="G36" s="18" t="s">
        <v>24</v>
      </c>
    </row>
    <row r="37" spans="1:7" s="28" customFormat="1" ht="8.25" x14ac:dyDescent="0.15">
      <c r="A37" s="414">
        <v>1</v>
      </c>
      <c r="B37" s="555">
        <v>2</v>
      </c>
      <c r="C37" s="555"/>
      <c r="D37" s="555"/>
      <c r="E37" s="414">
        <v>3</v>
      </c>
      <c r="F37" s="414">
        <v>4</v>
      </c>
      <c r="G37" s="414">
        <v>5</v>
      </c>
    </row>
    <row r="38" spans="1:7" s="50" customFormat="1" ht="39.75" customHeight="1" x14ac:dyDescent="0.2">
      <c r="A38" s="40">
        <v>1</v>
      </c>
      <c r="B38" s="543" t="s">
        <v>553</v>
      </c>
      <c r="C38" s="543"/>
      <c r="D38" s="543"/>
      <c r="E38" s="51">
        <v>10721580</v>
      </c>
      <c r="F38" s="51">
        <v>0</v>
      </c>
      <c r="G38" s="51">
        <f>E38+F38</f>
        <v>10721580</v>
      </c>
    </row>
    <row r="39" spans="1:7" ht="15.75" customHeight="1" x14ac:dyDescent="0.25">
      <c r="A39" s="551" t="s">
        <v>24</v>
      </c>
      <c r="B39" s="551"/>
      <c r="C39" s="551"/>
      <c r="D39" s="551"/>
      <c r="E39" s="74">
        <f>SUM(E38:E38)</f>
        <v>10721580</v>
      </c>
      <c r="F39" s="74">
        <f>SUM(F38:F38)</f>
        <v>0</v>
      </c>
      <c r="G39" s="74">
        <f>SUM(G38:G38)</f>
        <v>10721580</v>
      </c>
    </row>
    <row r="40" spans="1:7" ht="15.75" customHeight="1" x14ac:dyDescent="0.25">
      <c r="A40" s="42"/>
      <c r="B40" s="42"/>
      <c r="C40" s="42"/>
      <c r="D40" s="42"/>
      <c r="E40" s="42"/>
      <c r="F40" s="42"/>
      <c r="G40" s="42"/>
    </row>
    <row r="41" spans="1:7" ht="15.75" customHeight="1" x14ac:dyDescent="0.25">
      <c r="A41" s="550" t="s">
        <v>53</v>
      </c>
      <c r="B41" s="550"/>
      <c r="C41" s="550"/>
      <c r="D41" s="550"/>
      <c r="E41" s="550"/>
      <c r="F41" s="550"/>
      <c r="G41" s="550"/>
    </row>
    <row r="42" spans="1:7" ht="15.75" x14ac:dyDescent="0.25">
      <c r="A42" s="17"/>
      <c r="G42" s="43" t="s">
        <v>25</v>
      </c>
    </row>
    <row r="43" spans="1:7" ht="15.75" x14ac:dyDescent="0.25">
      <c r="A43" s="18" t="s">
        <v>17</v>
      </c>
      <c r="B43" s="581" t="s">
        <v>26</v>
      </c>
      <c r="C43" s="582"/>
      <c r="D43" s="583"/>
      <c r="E43" s="18" t="s">
        <v>22</v>
      </c>
      <c r="F43" s="18" t="s">
        <v>23</v>
      </c>
      <c r="G43" s="18" t="s">
        <v>24</v>
      </c>
    </row>
    <row r="44" spans="1:7" s="28" customFormat="1" ht="8.25" x14ac:dyDescent="0.15">
      <c r="A44" s="414">
        <v>1</v>
      </c>
      <c r="B44" s="552">
        <v>2</v>
      </c>
      <c r="C44" s="553"/>
      <c r="D44" s="554"/>
      <c r="E44" s="414">
        <v>3</v>
      </c>
      <c r="F44" s="414">
        <v>4</v>
      </c>
      <c r="G44" s="414">
        <v>5</v>
      </c>
    </row>
    <row r="45" spans="1:7" hidden="1" x14ac:dyDescent="0.25">
      <c r="A45" s="40">
        <v>1</v>
      </c>
      <c r="B45" s="537"/>
      <c r="C45" s="538"/>
      <c r="D45" s="539"/>
      <c r="E45" s="51"/>
      <c r="F45" s="51"/>
      <c r="G45" s="51"/>
    </row>
    <row r="46" spans="1:7" ht="15.75" customHeight="1" x14ac:dyDescent="0.25">
      <c r="A46" s="581" t="s">
        <v>24</v>
      </c>
      <c r="B46" s="582"/>
      <c r="C46" s="582"/>
      <c r="D46" s="583"/>
      <c r="E46" s="51">
        <f>SUM(E45:E45)</f>
        <v>0</v>
      </c>
      <c r="F46" s="51">
        <f>SUM(F45:F45)</f>
        <v>0</v>
      </c>
      <c r="G46" s="51">
        <f>SUM(G45:G45)</f>
        <v>0</v>
      </c>
    </row>
    <row r="47" spans="1:7" ht="15.75" customHeight="1" x14ac:dyDescent="0.25">
      <c r="A47" s="550" t="s">
        <v>279</v>
      </c>
      <c r="B47" s="550"/>
      <c r="C47" s="550"/>
      <c r="D47" s="550"/>
      <c r="E47" s="550"/>
      <c r="F47" s="550"/>
      <c r="G47" s="550"/>
    </row>
    <row r="48" spans="1:7" ht="15.75" x14ac:dyDescent="0.25">
      <c r="A48" s="18" t="s">
        <v>17</v>
      </c>
      <c r="B48" s="18" t="s">
        <v>27</v>
      </c>
      <c r="C48" s="18" t="s">
        <v>28</v>
      </c>
      <c r="D48" s="18" t="s">
        <v>29</v>
      </c>
      <c r="E48" s="18" t="s">
        <v>22</v>
      </c>
      <c r="F48" s="18" t="s">
        <v>23</v>
      </c>
      <c r="G48" s="18" t="s">
        <v>24</v>
      </c>
    </row>
    <row r="49" spans="1:13" s="28" customFormat="1" ht="8.25" x14ac:dyDescent="0.15">
      <c r="A49" s="414">
        <v>1</v>
      </c>
      <c r="B49" s="414">
        <v>2</v>
      </c>
      <c r="C49" s="414">
        <v>3</v>
      </c>
      <c r="D49" s="414">
        <v>4</v>
      </c>
      <c r="E49" s="414">
        <v>5</v>
      </c>
      <c r="F49" s="414">
        <v>6</v>
      </c>
      <c r="G49" s="414">
        <v>7</v>
      </c>
    </row>
    <row r="50" spans="1:13" s="32" customFormat="1" ht="12.75" customHeight="1" x14ac:dyDescent="0.25">
      <c r="A50" s="52">
        <v>1</v>
      </c>
      <c r="B50" s="611" t="s">
        <v>554</v>
      </c>
      <c r="C50" s="612"/>
      <c r="D50" s="612"/>
      <c r="E50" s="612"/>
      <c r="F50" s="612"/>
      <c r="G50" s="613"/>
      <c r="I50" s="69"/>
      <c r="J50" s="70"/>
      <c r="K50" s="69"/>
    </row>
    <row r="51" spans="1:13" s="32" customFormat="1" ht="12.75" customHeight="1" x14ac:dyDescent="0.25">
      <c r="A51" s="75" t="s">
        <v>55</v>
      </c>
      <c r="B51" s="76" t="s">
        <v>30</v>
      </c>
      <c r="C51" s="52"/>
      <c r="D51" s="52"/>
      <c r="E51" s="52"/>
      <c r="F51" s="52"/>
      <c r="G51" s="57"/>
      <c r="H51" s="33"/>
      <c r="I51" s="78"/>
      <c r="J51" s="79"/>
      <c r="K51" s="69"/>
    </row>
    <row r="52" spans="1:13" s="32" customFormat="1" ht="33.75" x14ac:dyDescent="0.25">
      <c r="A52" s="52"/>
      <c r="B52" s="55" t="s">
        <v>536</v>
      </c>
      <c r="C52" s="55" t="s">
        <v>57</v>
      </c>
      <c r="D52" s="77" t="s">
        <v>617</v>
      </c>
      <c r="E52" s="68">
        <v>1</v>
      </c>
      <c r="F52" s="68"/>
      <c r="G52" s="64">
        <f>E52</f>
        <v>1</v>
      </c>
      <c r="I52" s="69"/>
      <c r="J52" s="83"/>
      <c r="K52" s="69"/>
    </row>
    <row r="53" spans="1:13" s="32" customFormat="1" ht="33.75" x14ac:dyDescent="0.25">
      <c r="A53" s="52"/>
      <c r="B53" s="55" t="s">
        <v>537</v>
      </c>
      <c r="C53" s="55" t="s">
        <v>57</v>
      </c>
      <c r="D53" s="77" t="s">
        <v>634</v>
      </c>
      <c r="E53" s="64">
        <v>21</v>
      </c>
      <c r="F53" s="64"/>
      <c r="G53" s="64">
        <f>E53</f>
        <v>21</v>
      </c>
      <c r="I53" s="69"/>
      <c r="J53" s="85"/>
      <c r="K53" s="69"/>
    </row>
    <row r="54" spans="1:13" s="433" customFormat="1" ht="33.75" x14ac:dyDescent="0.25">
      <c r="A54" s="52"/>
      <c r="B54" s="444" t="s">
        <v>594</v>
      </c>
      <c r="C54" s="55" t="s">
        <v>57</v>
      </c>
      <c r="D54" s="77" t="s">
        <v>635</v>
      </c>
      <c r="E54" s="64">
        <v>17</v>
      </c>
      <c r="F54" s="64"/>
      <c r="G54" s="64">
        <f t="shared" ref="G54:G55" si="0">E54</f>
        <v>17</v>
      </c>
      <c r="I54" s="69"/>
      <c r="J54" s="85"/>
      <c r="K54" s="69"/>
    </row>
    <row r="55" spans="1:13" s="433" customFormat="1" ht="33.75" x14ac:dyDescent="0.25">
      <c r="A55" s="52"/>
      <c r="B55" s="444" t="s">
        <v>595</v>
      </c>
      <c r="C55" s="55" t="s">
        <v>57</v>
      </c>
      <c r="D55" s="77" t="s">
        <v>636</v>
      </c>
      <c r="E55" s="64">
        <v>4</v>
      </c>
      <c r="F55" s="64"/>
      <c r="G55" s="64">
        <f t="shared" si="0"/>
        <v>4</v>
      </c>
      <c r="I55" s="69"/>
      <c r="J55" s="85"/>
      <c r="K55" s="69"/>
    </row>
    <row r="56" spans="1:13" s="32" customFormat="1" ht="33.75" x14ac:dyDescent="0.25">
      <c r="A56" s="52"/>
      <c r="B56" s="77" t="s">
        <v>60</v>
      </c>
      <c r="C56" s="52" t="s">
        <v>61</v>
      </c>
      <c r="D56" s="77" t="s">
        <v>64</v>
      </c>
      <c r="E56" s="62">
        <v>56.72</v>
      </c>
      <c r="F56" s="63"/>
      <c r="G56" s="62">
        <f>E56</f>
        <v>56.72</v>
      </c>
      <c r="I56" s="69"/>
      <c r="J56" s="70"/>
      <c r="K56" s="69"/>
    </row>
    <row r="57" spans="1:13" s="32" customFormat="1" ht="50.25" customHeight="1" x14ac:dyDescent="0.3">
      <c r="A57" s="52"/>
      <c r="B57" s="77" t="s">
        <v>63</v>
      </c>
      <c r="C57" s="52" t="s">
        <v>61</v>
      </c>
      <c r="D57" s="77" t="s">
        <v>64</v>
      </c>
      <c r="E57" s="62">
        <v>9</v>
      </c>
      <c r="F57" s="63"/>
      <c r="G57" s="62">
        <f>E57</f>
        <v>9</v>
      </c>
      <c r="H57" s="106"/>
      <c r="I57" s="107"/>
      <c r="J57" s="108"/>
      <c r="K57" s="107"/>
      <c r="L57" s="106"/>
      <c r="M57" s="106"/>
    </row>
    <row r="58" spans="1:13" s="116" customFormat="1" x14ac:dyDescent="0.25">
      <c r="A58" s="52"/>
      <c r="B58" s="55" t="s">
        <v>67</v>
      </c>
      <c r="C58" s="52" t="s">
        <v>61</v>
      </c>
      <c r="D58" s="77" t="s">
        <v>64</v>
      </c>
      <c r="E58" s="62">
        <f>SUM(E56:E57)</f>
        <v>65.72</v>
      </c>
      <c r="F58" s="63"/>
      <c r="G58" s="62">
        <f>SUM(G56:G57)</f>
        <v>65.72</v>
      </c>
      <c r="H58" s="114"/>
      <c r="I58" s="621"/>
      <c r="J58" s="621"/>
      <c r="K58" s="621"/>
      <c r="L58" s="115"/>
      <c r="M58" s="115"/>
    </row>
    <row r="59" spans="1:13" s="32" customFormat="1" ht="12.75" customHeight="1" x14ac:dyDescent="0.2">
      <c r="A59" s="75" t="s">
        <v>68</v>
      </c>
      <c r="B59" s="76" t="s">
        <v>31</v>
      </c>
      <c r="C59" s="52"/>
      <c r="D59" s="77"/>
      <c r="E59" s="63"/>
      <c r="F59" s="63"/>
      <c r="G59" s="57"/>
      <c r="H59" s="117"/>
      <c r="I59" s="117"/>
      <c r="J59" s="117"/>
      <c r="K59" s="117"/>
      <c r="L59" s="117"/>
      <c r="M59" s="117"/>
    </row>
    <row r="60" spans="1:13" s="32" customFormat="1" ht="33.75" x14ac:dyDescent="0.35">
      <c r="A60" s="52"/>
      <c r="B60" s="77" t="s">
        <v>111</v>
      </c>
      <c r="C60" s="52" t="s">
        <v>70</v>
      </c>
      <c r="D60" s="77" t="s">
        <v>112</v>
      </c>
      <c r="E60" s="64">
        <v>692</v>
      </c>
      <c r="F60" s="64"/>
      <c r="G60" s="64">
        <f>E60</f>
        <v>692</v>
      </c>
      <c r="H60" s="118"/>
      <c r="I60" s="119"/>
      <c r="J60" s="120"/>
      <c r="K60" s="119"/>
      <c r="L60" s="118"/>
      <c r="M60" s="118"/>
    </row>
    <row r="61" spans="1:13" s="433" customFormat="1" ht="24" x14ac:dyDescent="0.35">
      <c r="A61" s="52"/>
      <c r="B61" s="55" t="s">
        <v>542</v>
      </c>
      <c r="C61" s="77" t="s">
        <v>70</v>
      </c>
      <c r="D61" s="77" t="s">
        <v>74</v>
      </c>
      <c r="E61" s="98">
        <f>E60/E53</f>
        <v>32.952380952380949</v>
      </c>
      <c r="F61" s="64"/>
      <c r="G61" s="64">
        <f>E61</f>
        <v>32.952380952380949</v>
      </c>
      <c r="H61" s="118"/>
      <c r="I61" s="119"/>
      <c r="J61" s="120"/>
      <c r="K61" s="119"/>
      <c r="L61" s="118"/>
      <c r="M61" s="118"/>
    </row>
    <row r="62" spans="1:13" s="116" customFormat="1" ht="15.75" x14ac:dyDescent="0.25">
      <c r="A62" s="75" t="s">
        <v>72</v>
      </c>
      <c r="B62" s="76" t="s">
        <v>32</v>
      </c>
      <c r="C62" s="52"/>
      <c r="D62" s="52"/>
      <c r="E62" s="63"/>
      <c r="F62" s="63"/>
      <c r="G62" s="64"/>
      <c r="H62" s="114"/>
      <c r="I62" s="622">
        <v>1033</v>
      </c>
      <c r="J62" s="622"/>
      <c r="K62" s="622"/>
      <c r="L62" s="115"/>
      <c r="M62" s="115"/>
    </row>
    <row r="63" spans="1:13" s="32" customFormat="1" ht="22.5" customHeight="1" x14ac:dyDescent="0.2">
      <c r="A63" s="52"/>
      <c r="B63" s="77" t="s">
        <v>549</v>
      </c>
      <c r="C63" s="77" t="s">
        <v>73</v>
      </c>
      <c r="D63" s="77" t="s">
        <v>74</v>
      </c>
      <c r="E63" s="103">
        <f>E39/E60</f>
        <v>15493.612716763006</v>
      </c>
      <c r="F63" s="62"/>
      <c r="G63" s="62">
        <f>E63+F63</f>
        <v>15493.612716763006</v>
      </c>
      <c r="H63" s="121"/>
      <c r="I63" s="121"/>
      <c r="J63" s="121"/>
      <c r="K63" s="121"/>
      <c r="L63" s="121"/>
      <c r="M63" s="121"/>
    </row>
    <row r="64" spans="1:13" s="433" customFormat="1" ht="30" customHeight="1" x14ac:dyDescent="0.2">
      <c r="A64" s="52"/>
      <c r="B64" s="77" t="s">
        <v>550</v>
      </c>
      <c r="C64" s="77" t="s">
        <v>73</v>
      </c>
      <c r="D64" s="77" t="s">
        <v>74</v>
      </c>
      <c r="E64" s="103">
        <f>E38/E58</f>
        <v>163140.29214850883</v>
      </c>
      <c r="F64" s="62"/>
      <c r="G64" s="62"/>
      <c r="H64" s="121"/>
      <c r="I64" s="121"/>
      <c r="J64" s="121"/>
      <c r="K64" s="121"/>
      <c r="L64" s="121"/>
      <c r="M64" s="121"/>
    </row>
    <row r="65" spans="1:13" s="32" customFormat="1" ht="36" customHeight="1" x14ac:dyDescent="0.25">
      <c r="A65" s="52"/>
      <c r="B65" s="77" t="s">
        <v>115</v>
      </c>
      <c r="C65" s="52" t="s">
        <v>116</v>
      </c>
      <c r="D65" s="77" t="s">
        <v>117</v>
      </c>
      <c r="E65" s="308">
        <f>E60*175/1000*0.75</f>
        <v>90.824999999999989</v>
      </c>
      <c r="F65" s="62"/>
      <c r="G65" s="62">
        <f>E65</f>
        <v>90.824999999999989</v>
      </c>
      <c r="H65" s="117"/>
      <c r="I65" s="622"/>
      <c r="J65" s="622"/>
      <c r="K65" s="622"/>
      <c r="L65" s="117"/>
      <c r="M65" s="117"/>
    </row>
    <row r="66" spans="1:13" s="32" customFormat="1" ht="18" customHeight="1" x14ac:dyDescent="0.35">
      <c r="A66" s="75" t="s">
        <v>77</v>
      </c>
      <c r="B66" s="84" t="s">
        <v>33</v>
      </c>
      <c r="C66" s="52"/>
      <c r="D66" s="77"/>
      <c r="E66" s="61"/>
      <c r="F66" s="61"/>
      <c r="G66" s="57"/>
      <c r="H66" s="117"/>
      <c r="I66" s="117"/>
      <c r="J66" s="122"/>
      <c r="K66" s="117"/>
      <c r="L66" s="117"/>
      <c r="M66" s="117"/>
    </row>
    <row r="67" spans="1:13" s="433" customFormat="1" ht="49.5" customHeight="1" x14ac:dyDescent="0.35">
      <c r="A67" s="96"/>
      <c r="B67" s="77" t="s">
        <v>551</v>
      </c>
      <c r="C67" s="77" t="s">
        <v>90</v>
      </c>
      <c r="D67" s="77" t="s">
        <v>74</v>
      </c>
      <c r="E67" s="448">
        <f>E64/(7536242/65.72)-1</f>
        <v>0.42266928264777071</v>
      </c>
      <c r="F67" s="100"/>
      <c r="G67" s="448">
        <f>E67</f>
        <v>0.42266928264777071</v>
      </c>
      <c r="H67" s="117"/>
      <c r="I67" s="117"/>
      <c r="J67" s="122"/>
      <c r="K67" s="117"/>
      <c r="L67" s="117"/>
      <c r="M67" s="117"/>
    </row>
    <row r="68" spans="1:13" s="433" customFormat="1" ht="63.75" customHeight="1" x14ac:dyDescent="0.25">
      <c r="A68" s="96"/>
      <c r="B68" s="77" t="s">
        <v>516</v>
      </c>
      <c r="C68" s="77" t="s">
        <v>90</v>
      </c>
      <c r="D68" s="77" t="s">
        <v>74</v>
      </c>
      <c r="E68" s="448">
        <f>'1023+'!E70</f>
        <v>-1.4450867052022698E-3</v>
      </c>
      <c r="F68" s="97"/>
      <c r="G68" s="448">
        <f>E68</f>
        <v>-1.4450867052022698E-3</v>
      </c>
      <c r="I68" s="69"/>
      <c r="J68" s="70"/>
      <c r="K68" s="69"/>
    </row>
    <row r="69" spans="1:13" ht="15.75" x14ac:dyDescent="0.25">
      <c r="A69" s="17"/>
    </row>
    <row r="70" spans="1:13" ht="37.5" customHeight="1" x14ac:dyDescent="0.25">
      <c r="A70" s="558" t="s">
        <v>370</v>
      </c>
      <c r="B70" s="558"/>
      <c r="C70" s="558"/>
      <c r="D70" s="45"/>
      <c r="E70" s="23"/>
      <c r="F70" s="559" t="s">
        <v>386</v>
      </c>
      <c r="G70" s="559"/>
    </row>
    <row r="71" spans="1:13" s="28" customFormat="1" ht="8.25" x14ac:dyDescent="0.15">
      <c r="A71" s="46"/>
      <c r="B71" s="47"/>
      <c r="D71" s="48" t="s">
        <v>34</v>
      </c>
      <c r="F71" s="560" t="s">
        <v>35</v>
      </c>
      <c r="G71" s="560"/>
    </row>
    <row r="72" spans="1:13" ht="15.75" x14ac:dyDescent="0.25">
      <c r="A72" s="557" t="s">
        <v>36</v>
      </c>
      <c r="B72" s="557"/>
      <c r="C72" s="16"/>
      <c r="D72" s="16"/>
    </row>
    <row r="73" spans="1:13" ht="50.25" customHeight="1" x14ac:dyDescent="0.25">
      <c r="A73" s="558" t="s">
        <v>414</v>
      </c>
      <c r="B73" s="558"/>
      <c r="C73" s="558"/>
      <c r="D73" s="22"/>
      <c r="E73" s="23"/>
      <c r="F73" s="559" t="s">
        <v>54</v>
      </c>
      <c r="G73" s="559"/>
    </row>
    <row r="74" spans="1:13" s="28" customFormat="1" ht="8.25" x14ac:dyDescent="0.15">
      <c r="A74" s="49"/>
      <c r="B74" s="47"/>
      <c r="C74" s="47"/>
      <c r="D74" s="48" t="s">
        <v>34</v>
      </c>
      <c r="F74" s="560" t="s">
        <v>35</v>
      </c>
      <c r="G74" s="560"/>
    </row>
    <row r="75" spans="1:13" x14ac:dyDescent="0.25">
      <c r="A75" s="548" t="s">
        <v>37</v>
      </c>
      <c r="B75" s="548"/>
    </row>
    <row r="76" spans="1:13" x14ac:dyDescent="0.25">
      <c r="A76" s="549" t="s">
        <v>689</v>
      </c>
      <c r="B76" s="549"/>
    </row>
    <row r="77" spans="1:13" x14ac:dyDescent="0.25">
      <c r="A77" s="544" t="s">
        <v>38</v>
      </c>
      <c r="B77" s="544"/>
    </row>
  </sheetData>
  <mergeCells count="64">
    <mergeCell ref="A9:G9"/>
    <mergeCell ref="F1:G2"/>
    <mergeCell ref="E4:G4"/>
    <mergeCell ref="E5:G5"/>
    <mergeCell ref="E6:G6"/>
    <mergeCell ref="E7:G7"/>
    <mergeCell ref="E16:F16"/>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B25:G25"/>
    <mergeCell ref="E17:F17"/>
    <mergeCell ref="K17:L17"/>
    <mergeCell ref="M17:O17"/>
    <mergeCell ref="A18:G18"/>
    <mergeCell ref="A19:C19"/>
    <mergeCell ref="D19:G19"/>
    <mergeCell ref="A20:G20"/>
    <mergeCell ref="B21:G21"/>
    <mergeCell ref="B22:G22"/>
    <mergeCell ref="B23:G23"/>
    <mergeCell ref="B24:G24"/>
    <mergeCell ref="A41:G41"/>
    <mergeCell ref="A27:C27"/>
    <mergeCell ref="D27:G27"/>
    <mergeCell ref="A29:G29"/>
    <mergeCell ref="B31:G31"/>
    <mergeCell ref="B32:G32"/>
    <mergeCell ref="A34:G34"/>
    <mergeCell ref="B36:D36"/>
    <mergeCell ref="B37:D37"/>
    <mergeCell ref="B38:D38"/>
    <mergeCell ref="A39:D39"/>
    <mergeCell ref="B43:D43"/>
    <mergeCell ref="B44:D44"/>
    <mergeCell ref="B45:D45"/>
    <mergeCell ref="A46:D46"/>
    <mergeCell ref="B50:G50"/>
    <mergeCell ref="F74:G74"/>
    <mergeCell ref="A75:B75"/>
    <mergeCell ref="A76:B76"/>
    <mergeCell ref="A77:B77"/>
    <mergeCell ref="A70:C70"/>
    <mergeCell ref="F70:G70"/>
    <mergeCell ref="F71:G71"/>
    <mergeCell ref="A72:B72"/>
    <mergeCell ref="I58:K58"/>
    <mergeCell ref="I62:K62"/>
    <mergeCell ref="A47:G47"/>
    <mergeCell ref="A73:C73"/>
    <mergeCell ref="F73:G73"/>
    <mergeCell ref="I65:K65"/>
  </mergeCells>
  <pageMargins left="0.39370078740157483" right="0.39370078740157483" top="0.39370078740157483" bottom="0.39370078740157483" header="0" footer="0"/>
  <pageSetup paperSize="9" scale="97" orientation="landscape" horizontalDpi="300" verticalDpi="300" r:id="rId1"/>
  <rowBreaks count="2" manualBreakCount="2">
    <brk id="19" max="6" man="1"/>
    <brk id="46"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9"/>
  <sheetViews>
    <sheetView view="pageBreakPreview" zoomScale="90" zoomScaleSheetLayoutView="90" workbookViewId="0">
      <selection activeCell="A7" sqref="A7:XFD7"/>
    </sheetView>
  </sheetViews>
  <sheetFormatPr defaultColWidth="21.5703125" defaultRowHeight="15" x14ac:dyDescent="0.25"/>
  <cols>
    <col min="1" max="1" width="6.5703125" style="1" customWidth="1"/>
    <col min="2" max="2" width="21.5703125" style="1"/>
    <col min="3" max="3" width="21.5703125" style="1" customWidth="1"/>
    <col min="4" max="7" width="21.5703125" style="1"/>
    <col min="8" max="8" width="52.7109375" style="1" customWidth="1"/>
    <col min="9" max="38" width="10.28515625" style="1" customWidth="1"/>
    <col min="39" max="16384" width="21.5703125" style="1"/>
  </cols>
  <sheetData>
    <row r="1" spans="1:16" x14ac:dyDescent="0.25">
      <c r="F1" s="577" t="s">
        <v>0</v>
      </c>
      <c r="G1" s="578"/>
    </row>
    <row r="2" spans="1:16" ht="23.25" customHeight="1" x14ac:dyDescent="0.25">
      <c r="B2" s="340"/>
      <c r="F2" s="578"/>
      <c r="G2" s="578"/>
    </row>
    <row r="3" spans="1:16" ht="15.75" x14ac:dyDescent="0.25">
      <c r="A3" s="2"/>
      <c r="E3" s="2" t="s">
        <v>1</v>
      </c>
    </row>
    <row r="4" spans="1:16" ht="15.75" x14ac:dyDescent="0.25">
      <c r="A4" s="2"/>
      <c r="E4" s="579" t="s">
        <v>2</v>
      </c>
      <c r="F4" s="579"/>
      <c r="G4" s="579"/>
    </row>
    <row r="5" spans="1:16" ht="15.75" x14ac:dyDescent="0.25">
      <c r="A5" s="2"/>
      <c r="B5" s="2"/>
      <c r="E5" s="559" t="s">
        <v>324</v>
      </c>
      <c r="F5" s="559"/>
      <c r="G5" s="559"/>
    </row>
    <row r="6" spans="1:16" ht="15.75" x14ac:dyDescent="0.25">
      <c r="A6" s="2"/>
      <c r="E6" s="560" t="s">
        <v>3</v>
      </c>
      <c r="F6" s="560"/>
      <c r="G6" s="560"/>
    </row>
    <row r="7" spans="1:16" s="240" customFormat="1" ht="15.75" customHeight="1" x14ac:dyDescent="0.25">
      <c r="A7" s="239"/>
      <c r="E7" s="580" t="s">
        <v>776</v>
      </c>
      <c r="F7" s="580"/>
      <c r="G7" s="580"/>
    </row>
    <row r="8" spans="1:16" s="181" customFormat="1" x14ac:dyDescent="0.25"/>
    <row r="9" spans="1:16" s="181" customFormat="1" ht="15.75" x14ac:dyDescent="0.25">
      <c r="A9" s="576" t="s">
        <v>4</v>
      </c>
      <c r="B9" s="576"/>
      <c r="C9" s="576"/>
      <c r="D9" s="576"/>
      <c r="E9" s="576"/>
      <c r="F9" s="576"/>
      <c r="G9" s="576"/>
    </row>
    <row r="10" spans="1:16" s="181" customFormat="1" ht="15.75" x14ac:dyDescent="0.25">
      <c r="A10" s="576" t="s">
        <v>681</v>
      </c>
      <c r="B10" s="576"/>
      <c r="C10" s="576"/>
      <c r="D10" s="576"/>
      <c r="E10" s="576"/>
      <c r="F10" s="576"/>
      <c r="G10" s="576"/>
    </row>
    <row r="11" spans="1:16" x14ac:dyDescent="0.25">
      <c r="J11" s="1" t="s">
        <v>311</v>
      </c>
    </row>
    <row r="12" spans="1:16" s="15" customFormat="1" ht="15" customHeight="1" x14ac:dyDescent="0.25">
      <c r="A12" s="3" t="s">
        <v>5</v>
      </c>
      <c r="B12" s="34" t="s">
        <v>39</v>
      </c>
      <c r="C12" s="571" t="s">
        <v>324</v>
      </c>
      <c r="D12" s="571"/>
      <c r="E12" s="571"/>
      <c r="F12" s="571"/>
      <c r="G12" s="34" t="s">
        <v>40</v>
      </c>
      <c r="H12" s="4"/>
      <c r="I12" s="4"/>
      <c r="J12" s="4"/>
      <c r="K12" s="4"/>
      <c r="L12" s="572"/>
      <c r="M12" s="572"/>
      <c r="N12" s="4"/>
      <c r="O12" s="572"/>
      <c r="P12" s="572"/>
    </row>
    <row r="13" spans="1:16" s="28" customFormat="1" ht="26.25" customHeight="1" x14ac:dyDescent="0.15">
      <c r="A13" s="27"/>
      <c r="B13" s="29" t="s">
        <v>6</v>
      </c>
      <c r="C13" s="27"/>
      <c r="D13" s="573" t="s">
        <v>3</v>
      </c>
      <c r="E13" s="573"/>
      <c r="F13" s="27"/>
      <c r="G13" s="31" t="s">
        <v>7</v>
      </c>
      <c r="H13" s="26"/>
      <c r="I13" s="573"/>
      <c r="J13" s="573"/>
      <c r="K13" s="573"/>
      <c r="L13" s="573"/>
      <c r="M13" s="573"/>
      <c r="N13" s="27"/>
      <c r="O13" s="574"/>
      <c r="P13" s="574"/>
    </row>
    <row r="14" spans="1:16" ht="15" customHeight="1" x14ac:dyDescent="0.25">
      <c r="A14" s="8" t="s">
        <v>8</v>
      </c>
      <c r="B14" s="34" t="s">
        <v>41</v>
      </c>
      <c r="C14" s="571" t="s">
        <v>324</v>
      </c>
      <c r="D14" s="571"/>
      <c r="E14" s="571"/>
      <c r="F14" s="571"/>
      <c r="G14" s="34" t="s">
        <v>40</v>
      </c>
      <c r="H14" s="9"/>
      <c r="I14" s="9"/>
      <c r="J14" s="9"/>
      <c r="K14" s="9"/>
      <c r="L14" s="9"/>
      <c r="M14" s="9"/>
      <c r="N14" s="9"/>
      <c r="O14" s="9"/>
      <c r="P14" s="9"/>
    </row>
    <row r="15" spans="1:16" ht="36" customHeight="1" x14ac:dyDescent="0.25">
      <c r="A15" s="24"/>
      <c r="B15" s="30" t="s">
        <v>10</v>
      </c>
      <c r="C15" s="24"/>
      <c r="D15" s="565" t="s">
        <v>9</v>
      </c>
      <c r="E15" s="565"/>
      <c r="F15" s="5"/>
      <c r="G15" s="25" t="s">
        <v>7</v>
      </c>
      <c r="H15" s="6"/>
      <c r="I15" s="566"/>
      <c r="J15" s="566"/>
      <c r="K15" s="566"/>
      <c r="L15" s="566"/>
      <c r="M15" s="566"/>
      <c r="N15" s="7"/>
      <c r="O15" s="575"/>
      <c r="P15" s="575"/>
    </row>
    <row r="16" spans="1:16" ht="40.5" customHeight="1" x14ac:dyDescent="0.25">
      <c r="A16" s="11" t="s">
        <v>11</v>
      </c>
      <c r="B16" s="37" t="s">
        <v>161</v>
      </c>
      <c r="C16" s="37" t="s">
        <v>162</v>
      </c>
      <c r="D16" s="37" t="s">
        <v>160</v>
      </c>
      <c r="E16" s="591" t="s">
        <v>159</v>
      </c>
      <c r="F16" s="591"/>
      <c r="G16" s="314" t="s">
        <v>408</v>
      </c>
      <c r="H16" s="12"/>
      <c r="I16" s="10"/>
      <c r="J16" s="12"/>
      <c r="K16" s="570"/>
      <c r="L16" s="570"/>
      <c r="M16" s="570"/>
      <c r="N16" s="570"/>
      <c r="O16" s="570"/>
      <c r="P16" s="12"/>
    </row>
    <row r="17" spans="1:16" s="35" customFormat="1" ht="24.75" x14ac:dyDescent="0.25">
      <c r="B17" s="29" t="s">
        <v>12</v>
      </c>
      <c r="C17" s="30" t="s">
        <v>13</v>
      </c>
      <c r="D17" s="30" t="s">
        <v>14</v>
      </c>
      <c r="E17" s="565" t="s">
        <v>15</v>
      </c>
      <c r="F17" s="565"/>
      <c r="G17" s="30" t="s">
        <v>16</v>
      </c>
      <c r="H17" s="36"/>
      <c r="I17" s="14"/>
      <c r="J17" s="14"/>
      <c r="K17" s="566"/>
      <c r="L17" s="566"/>
      <c r="M17" s="566"/>
      <c r="N17" s="566"/>
      <c r="O17" s="566"/>
      <c r="P17" s="14"/>
    </row>
    <row r="18" spans="1:16" s="35" customFormat="1" x14ac:dyDescent="0.25">
      <c r="B18" s="313"/>
      <c r="C18" s="313"/>
      <c r="D18" s="313"/>
      <c r="E18" s="313"/>
      <c r="F18" s="313"/>
      <c r="G18" s="313"/>
      <c r="H18" s="36"/>
      <c r="I18" s="312"/>
      <c r="J18" s="312"/>
      <c r="K18" s="312"/>
      <c r="L18" s="312"/>
      <c r="M18" s="312"/>
      <c r="N18" s="312"/>
      <c r="O18" s="312"/>
      <c r="P18" s="312"/>
    </row>
    <row r="19" spans="1:16" ht="35.25" customHeight="1" x14ac:dyDescent="0.25">
      <c r="A19" s="588" t="s">
        <v>764</v>
      </c>
      <c r="B19" s="588"/>
      <c r="C19" s="588"/>
      <c r="D19" s="588"/>
      <c r="E19" s="588"/>
      <c r="F19" s="588"/>
      <c r="G19" s="588"/>
    </row>
    <row r="20" spans="1:16" ht="15.75" x14ac:dyDescent="0.25">
      <c r="A20" s="437"/>
      <c r="B20" s="437"/>
      <c r="C20" s="437"/>
      <c r="D20" s="437"/>
      <c r="E20" s="437"/>
      <c r="F20" s="437"/>
      <c r="G20" s="437"/>
    </row>
    <row r="21" spans="1:16" ht="120.75" customHeight="1" x14ac:dyDescent="0.25">
      <c r="A21" s="567" t="s">
        <v>45</v>
      </c>
      <c r="B21" s="567"/>
      <c r="C21" s="567"/>
      <c r="D21" s="619" t="s">
        <v>734</v>
      </c>
      <c r="E21" s="619"/>
      <c r="F21" s="619"/>
      <c r="G21" s="619"/>
    </row>
    <row r="22" spans="1:16" x14ac:dyDescent="0.25">
      <c r="A22" s="436"/>
      <c r="B22" s="436"/>
      <c r="C22" s="436"/>
      <c r="D22" s="439"/>
      <c r="E22" s="439"/>
      <c r="F22" s="439"/>
      <c r="G22" s="439"/>
    </row>
    <row r="23" spans="1:16" ht="15.75" customHeight="1" x14ac:dyDescent="0.25">
      <c r="A23" s="550" t="s">
        <v>46</v>
      </c>
      <c r="B23" s="550"/>
      <c r="C23" s="550"/>
      <c r="D23" s="550"/>
      <c r="E23" s="550"/>
      <c r="F23" s="550"/>
      <c r="G23" s="550"/>
    </row>
    <row r="24" spans="1:16" x14ac:dyDescent="0.25">
      <c r="A24" s="40" t="s">
        <v>17</v>
      </c>
      <c r="B24" s="543" t="s">
        <v>18</v>
      </c>
      <c r="C24" s="543"/>
      <c r="D24" s="543"/>
      <c r="E24" s="543"/>
      <c r="F24" s="543"/>
      <c r="G24" s="543"/>
    </row>
    <row r="25" spans="1:16" ht="21" customHeight="1" x14ac:dyDescent="0.25">
      <c r="A25" s="40">
        <v>1</v>
      </c>
      <c r="B25" s="561" t="s">
        <v>163</v>
      </c>
      <c r="C25" s="561"/>
      <c r="D25" s="561"/>
      <c r="E25" s="561"/>
      <c r="F25" s="561"/>
      <c r="G25" s="561"/>
    </row>
    <row r="26" spans="1:16" ht="18" customHeight="1" x14ac:dyDescent="0.25">
      <c r="A26" s="40">
        <v>2</v>
      </c>
      <c r="B26" s="561" t="s">
        <v>164</v>
      </c>
      <c r="C26" s="561"/>
      <c r="D26" s="561"/>
      <c r="E26" s="561"/>
      <c r="F26" s="561"/>
      <c r="G26" s="561"/>
    </row>
    <row r="27" spans="1:16" x14ac:dyDescent="0.25">
      <c r="A27" s="71"/>
      <c r="B27" s="71"/>
      <c r="C27" s="71"/>
      <c r="D27" s="72"/>
      <c r="E27" s="72"/>
      <c r="F27" s="72"/>
      <c r="G27" s="72"/>
    </row>
    <row r="28" spans="1:16" ht="30.75" customHeight="1" x14ac:dyDescent="0.25">
      <c r="A28" s="562" t="s">
        <v>50</v>
      </c>
      <c r="B28" s="562"/>
      <c r="C28" s="562"/>
      <c r="D28" s="627" t="s">
        <v>556</v>
      </c>
      <c r="E28" s="627"/>
      <c r="F28" s="627"/>
      <c r="G28" s="627"/>
    </row>
    <row r="29" spans="1:16" ht="15.75" x14ac:dyDescent="0.25">
      <c r="A29" s="73"/>
      <c r="B29" s="73"/>
      <c r="C29" s="73"/>
      <c r="D29" s="15"/>
      <c r="E29" s="15"/>
      <c r="F29" s="15"/>
      <c r="G29" s="15"/>
    </row>
    <row r="30" spans="1:16" ht="15.75" customHeight="1" x14ac:dyDescent="0.25">
      <c r="A30" s="550" t="s">
        <v>49</v>
      </c>
      <c r="B30" s="550"/>
      <c r="C30" s="550"/>
      <c r="D30" s="550"/>
      <c r="E30" s="550"/>
      <c r="F30" s="550"/>
      <c r="G30" s="550"/>
    </row>
    <row r="31" spans="1:16" ht="15.75" customHeight="1" x14ac:dyDescent="0.25">
      <c r="A31" s="39"/>
      <c r="B31" s="39"/>
      <c r="C31" s="39"/>
      <c r="D31" s="39"/>
      <c r="E31" s="39"/>
      <c r="F31" s="39"/>
      <c r="G31" s="39"/>
    </row>
    <row r="32" spans="1:16" ht="15.75" x14ac:dyDescent="0.25">
      <c r="A32" s="18" t="s">
        <v>17</v>
      </c>
      <c r="B32" s="551" t="s">
        <v>19</v>
      </c>
      <c r="C32" s="551"/>
      <c r="D32" s="551"/>
      <c r="E32" s="551"/>
      <c r="F32" s="551"/>
      <c r="G32" s="551"/>
    </row>
    <row r="33" spans="1:7" ht="34.5" customHeight="1" x14ac:dyDescent="0.25">
      <c r="A33" s="18">
        <v>1</v>
      </c>
      <c r="B33" s="551" t="s">
        <v>557</v>
      </c>
      <c r="C33" s="551"/>
      <c r="D33" s="551"/>
      <c r="E33" s="551"/>
      <c r="F33" s="551"/>
      <c r="G33" s="551"/>
    </row>
    <row r="34" spans="1:7" x14ac:dyDescent="0.25">
      <c r="A34" s="326">
        <v>2</v>
      </c>
      <c r="B34" s="561" t="s">
        <v>101</v>
      </c>
      <c r="C34" s="561"/>
      <c r="D34" s="561"/>
      <c r="E34" s="561"/>
      <c r="F34" s="561"/>
      <c r="G34" s="561"/>
    </row>
    <row r="35" spans="1:7" x14ac:dyDescent="0.25">
      <c r="A35" s="454"/>
      <c r="B35" s="454"/>
      <c r="C35" s="454"/>
      <c r="D35" s="454"/>
      <c r="E35" s="454"/>
      <c r="F35" s="454"/>
      <c r="G35" s="454"/>
    </row>
    <row r="36" spans="1:7" ht="15.75" x14ac:dyDescent="0.25">
      <c r="A36" s="564" t="s">
        <v>52</v>
      </c>
      <c r="B36" s="564"/>
      <c r="C36" s="564"/>
      <c r="D36" s="564"/>
      <c r="E36" s="564"/>
      <c r="F36" s="564"/>
      <c r="G36" s="564"/>
    </row>
    <row r="37" spans="1:7" ht="15.75" x14ac:dyDescent="0.25">
      <c r="A37" s="17"/>
      <c r="G37" s="44" t="s">
        <v>21</v>
      </c>
    </row>
    <row r="38" spans="1:7" ht="15.75" x14ac:dyDescent="0.25">
      <c r="A38" s="18" t="s">
        <v>17</v>
      </c>
      <c r="B38" s="551" t="s">
        <v>20</v>
      </c>
      <c r="C38" s="551"/>
      <c r="D38" s="551"/>
      <c r="E38" s="18" t="s">
        <v>22</v>
      </c>
      <c r="F38" s="18" t="s">
        <v>23</v>
      </c>
      <c r="G38" s="18" t="s">
        <v>24</v>
      </c>
    </row>
    <row r="39" spans="1:7" s="28" customFormat="1" ht="8.25" x14ac:dyDescent="0.15">
      <c r="A39" s="367">
        <v>1</v>
      </c>
      <c r="B39" s="555">
        <v>2</v>
      </c>
      <c r="C39" s="555"/>
      <c r="D39" s="555"/>
      <c r="E39" s="367">
        <v>3</v>
      </c>
      <c r="F39" s="367">
        <v>4</v>
      </c>
      <c r="G39" s="367">
        <v>5</v>
      </c>
    </row>
    <row r="40" spans="1:7" s="50" customFormat="1" ht="41.25" customHeight="1" x14ac:dyDescent="0.2">
      <c r="A40" s="40">
        <v>1</v>
      </c>
      <c r="B40" s="624" t="s">
        <v>557</v>
      </c>
      <c r="C40" s="624"/>
      <c r="D40" s="624"/>
      <c r="E40" s="175">
        <f>40214280+70037.73+47492.57</f>
        <v>40331810.299999997</v>
      </c>
      <c r="F40" s="175">
        <v>788780</v>
      </c>
      <c r="G40" s="51">
        <f>E40+F40</f>
        <v>41120590.299999997</v>
      </c>
    </row>
    <row r="41" spans="1:7" s="50" customFormat="1" ht="12.75" hidden="1" customHeight="1" x14ac:dyDescent="0.2">
      <c r="A41" s="325">
        <v>2</v>
      </c>
      <c r="B41" s="543" t="s">
        <v>101</v>
      </c>
      <c r="C41" s="543"/>
      <c r="D41" s="543"/>
      <c r="E41" s="175">
        <v>0</v>
      </c>
      <c r="F41" s="175">
        <v>0</v>
      </c>
      <c r="G41" s="51">
        <f>E41+F41</f>
        <v>0</v>
      </c>
    </row>
    <row r="42" spans="1:7" ht="15.75" customHeight="1" x14ac:dyDescent="0.25">
      <c r="A42" s="551" t="s">
        <v>24</v>
      </c>
      <c r="B42" s="551"/>
      <c r="C42" s="551"/>
      <c r="D42" s="551"/>
      <c r="E42" s="74">
        <f>SUM(E40:E41)</f>
        <v>40331810.299999997</v>
      </c>
      <c r="F42" s="74">
        <f>SUM(F40:F41)</f>
        <v>788780</v>
      </c>
      <c r="G42" s="74">
        <f>SUM(G40:G41)</f>
        <v>41120590.299999997</v>
      </c>
    </row>
    <row r="43" spans="1:7" ht="15.75" customHeight="1" x14ac:dyDescent="0.25">
      <c r="A43" s="42"/>
      <c r="B43" s="42"/>
      <c r="C43" s="42"/>
      <c r="D43" s="42"/>
      <c r="E43" s="42"/>
      <c r="F43" s="42"/>
      <c r="G43" s="42"/>
    </row>
    <row r="44" spans="1:7" ht="15.75" customHeight="1" x14ac:dyDescent="0.25">
      <c r="A44" s="550" t="s">
        <v>53</v>
      </c>
      <c r="B44" s="550"/>
      <c r="C44" s="550"/>
      <c r="D44" s="550"/>
      <c r="E44" s="550"/>
      <c r="F44" s="550"/>
      <c r="G44" s="550"/>
    </row>
    <row r="45" spans="1:7" ht="15.75" x14ac:dyDescent="0.25">
      <c r="A45" s="17"/>
      <c r="G45" s="43" t="s">
        <v>25</v>
      </c>
    </row>
    <row r="46" spans="1:7" ht="15.75" x14ac:dyDescent="0.25">
      <c r="A46" s="18" t="s">
        <v>17</v>
      </c>
      <c r="B46" s="581" t="s">
        <v>26</v>
      </c>
      <c r="C46" s="582"/>
      <c r="D46" s="583"/>
      <c r="E46" s="18" t="s">
        <v>22</v>
      </c>
      <c r="F46" s="18" t="s">
        <v>23</v>
      </c>
      <c r="G46" s="18" t="s">
        <v>24</v>
      </c>
    </row>
    <row r="47" spans="1:7" s="195" customFormat="1" ht="11.25" x14ac:dyDescent="0.2">
      <c r="A47" s="194">
        <v>1</v>
      </c>
      <c r="B47" s="595">
        <v>2</v>
      </c>
      <c r="C47" s="596"/>
      <c r="D47" s="597"/>
      <c r="E47" s="194">
        <v>3</v>
      </c>
      <c r="F47" s="194">
        <v>4</v>
      </c>
      <c r="G47" s="194">
        <v>5</v>
      </c>
    </row>
    <row r="48" spans="1:7" ht="29.25" customHeight="1" x14ac:dyDescent="0.25">
      <c r="A48" s="40">
        <v>1</v>
      </c>
      <c r="B48" s="599" t="s">
        <v>474</v>
      </c>
      <c r="C48" s="600"/>
      <c r="D48" s="601"/>
      <c r="E48" s="92">
        <v>5495910</v>
      </c>
      <c r="F48" s="92">
        <v>0</v>
      </c>
      <c r="G48" s="51">
        <f>E48+F48</f>
        <v>5495910</v>
      </c>
    </row>
    <row r="49" spans="1:11" ht="24.75" hidden="1" customHeight="1" x14ac:dyDescent="0.25">
      <c r="A49" s="309">
        <v>2</v>
      </c>
      <c r="B49" s="599" t="s">
        <v>373</v>
      </c>
      <c r="C49" s="600"/>
      <c r="D49" s="601"/>
      <c r="E49" s="92"/>
      <c r="F49" s="92">
        <v>0</v>
      </c>
      <c r="G49" s="51">
        <f>E49+F49</f>
        <v>0</v>
      </c>
    </row>
    <row r="50" spans="1:11" ht="15.75" customHeight="1" x14ac:dyDescent="0.25">
      <c r="A50" s="581" t="s">
        <v>24</v>
      </c>
      <c r="B50" s="582"/>
      <c r="C50" s="582"/>
      <c r="D50" s="583"/>
      <c r="E50" s="51">
        <f>SUM(E48:E49)</f>
        <v>5495910</v>
      </c>
      <c r="F50" s="51">
        <f t="shared" ref="F50:G50" si="0">SUM(F48:F49)</f>
        <v>0</v>
      </c>
      <c r="G50" s="51">
        <f t="shared" si="0"/>
        <v>5495910</v>
      </c>
    </row>
    <row r="51" spans="1:11" ht="15.75" customHeight="1" x14ac:dyDescent="0.25">
      <c r="A51" s="42"/>
      <c r="B51" s="42"/>
      <c r="C51" s="42"/>
      <c r="D51" s="42"/>
      <c r="E51" s="150"/>
      <c r="F51" s="150"/>
      <c r="G51" s="150"/>
    </row>
    <row r="52" spans="1:11" ht="15.75" customHeight="1" x14ac:dyDescent="0.25">
      <c r="A52" s="550" t="s">
        <v>279</v>
      </c>
      <c r="B52" s="550"/>
      <c r="C52" s="550"/>
      <c r="D52" s="550"/>
      <c r="E52" s="550"/>
      <c r="F52" s="550"/>
      <c r="G52" s="550"/>
    </row>
    <row r="53" spans="1:11" ht="15.75" hidden="1" x14ac:dyDescent="0.25">
      <c r="A53" s="17"/>
    </row>
    <row r="54" spans="1:11" ht="15.75" x14ac:dyDescent="0.25">
      <c r="A54" s="18" t="s">
        <v>17</v>
      </c>
      <c r="B54" s="18" t="s">
        <v>27</v>
      </c>
      <c r="C54" s="18" t="s">
        <v>28</v>
      </c>
      <c r="D54" s="18" t="s">
        <v>29</v>
      </c>
      <c r="E54" s="18" t="s">
        <v>22</v>
      </c>
      <c r="F54" s="18" t="s">
        <v>23</v>
      </c>
      <c r="G54" s="18" t="s">
        <v>24</v>
      </c>
    </row>
    <row r="55" spans="1:11" s="28" customFormat="1" ht="8.25" x14ac:dyDescent="0.15">
      <c r="A55" s="367">
        <v>1</v>
      </c>
      <c r="B55" s="367">
        <v>2</v>
      </c>
      <c r="C55" s="367">
        <v>3</v>
      </c>
      <c r="D55" s="367">
        <v>4</v>
      </c>
      <c r="E55" s="367">
        <v>5</v>
      </c>
      <c r="F55" s="367">
        <v>6</v>
      </c>
      <c r="G55" s="367">
        <v>7</v>
      </c>
    </row>
    <row r="56" spans="1:11" s="32" customFormat="1" ht="36.75" customHeight="1" x14ac:dyDescent="0.25">
      <c r="A56" s="77">
        <v>1</v>
      </c>
      <c r="B56" s="592" t="s">
        <v>558</v>
      </c>
      <c r="C56" s="593"/>
      <c r="D56" s="593"/>
      <c r="E56" s="593"/>
      <c r="F56" s="593"/>
      <c r="G56" s="594"/>
      <c r="I56" s="69"/>
      <c r="J56" s="70"/>
      <c r="K56" s="69"/>
    </row>
    <row r="57" spans="1:11" s="32" customFormat="1" ht="22.5" x14ac:dyDescent="0.25">
      <c r="A57" s="96" t="s">
        <v>55</v>
      </c>
      <c r="B57" s="54" t="s">
        <v>56</v>
      </c>
      <c r="C57" s="55"/>
      <c r="D57" s="55"/>
      <c r="E57" s="56"/>
      <c r="F57" s="56"/>
      <c r="G57" s="57"/>
      <c r="I57" s="69"/>
      <c r="J57" s="70"/>
      <c r="K57" s="69"/>
    </row>
    <row r="58" spans="1:11" s="32" customFormat="1" ht="15.75" customHeight="1" x14ac:dyDescent="0.25">
      <c r="A58" s="55"/>
      <c r="B58" s="55" t="s">
        <v>137</v>
      </c>
      <c r="C58" s="55" t="s">
        <v>57</v>
      </c>
      <c r="D58" s="55" t="s">
        <v>165</v>
      </c>
      <c r="E58" s="58">
        <v>4</v>
      </c>
      <c r="F58" s="139"/>
      <c r="G58" s="60">
        <f>E58</f>
        <v>4</v>
      </c>
      <c r="I58" s="69"/>
      <c r="J58" s="70"/>
      <c r="K58" s="69"/>
    </row>
    <row r="59" spans="1:11" s="32" customFormat="1" ht="36" x14ac:dyDescent="0.25">
      <c r="A59" s="55"/>
      <c r="B59" s="55" t="s">
        <v>60</v>
      </c>
      <c r="C59" s="55" t="s">
        <v>61</v>
      </c>
      <c r="D59" s="55" t="s">
        <v>64</v>
      </c>
      <c r="E59" s="60">
        <v>76</v>
      </c>
      <c r="F59" s="61"/>
      <c r="G59" s="60">
        <f>E59</f>
        <v>76</v>
      </c>
      <c r="H59" s="389"/>
      <c r="I59" s="69"/>
      <c r="J59" s="70"/>
      <c r="K59" s="69"/>
    </row>
    <row r="60" spans="1:11" s="32" customFormat="1" ht="72" x14ac:dyDescent="0.25">
      <c r="A60" s="55"/>
      <c r="B60" s="55" t="s">
        <v>63</v>
      </c>
      <c r="C60" s="55" t="s">
        <v>61</v>
      </c>
      <c r="D60" s="55" t="s">
        <v>64</v>
      </c>
      <c r="E60" s="60">
        <v>44.5</v>
      </c>
      <c r="F60" s="61"/>
      <c r="G60" s="60">
        <f t="shared" ref="G60:G83" si="1">E60</f>
        <v>44.5</v>
      </c>
      <c r="H60" s="389"/>
      <c r="I60" s="69"/>
      <c r="J60" s="70"/>
      <c r="K60" s="69"/>
    </row>
    <row r="61" spans="1:11" s="32" customFormat="1" ht="24" customHeight="1" x14ac:dyDescent="0.25">
      <c r="A61" s="55"/>
      <c r="B61" s="55" t="s">
        <v>65</v>
      </c>
      <c r="C61" s="55" t="s">
        <v>61</v>
      </c>
      <c r="D61" s="55" t="s">
        <v>64</v>
      </c>
      <c r="E61" s="60">
        <v>18</v>
      </c>
      <c r="F61" s="61"/>
      <c r="G61" s="60">
        <f t="shared" si="1"/>
        <v>18</v>
      </c>
      <c r="H61" s="389"/>
      <c r="I61" s="69"/>
      <c r="J61" s="70"/>
      <c r="K61" s="69"/>
    </row>
    <row r="62" spans="1:11" s="32" customFormat="1" ht="36" x14ac:dyDescent="0.25">
      <c r="A62" s="55"/>
      <c r="B62" s="55" t="s">
        <v>66</v>
      </c>
      <c r="C62" s="55" t="s">
        <v>61</v>
      </c>
      <c r="D62" s="55" t="s">
        <v>64</v>
      </c>
      <c r="E62" s="60">
        <v>34.6</v>
      </c>
      <c r="F62" s="61"/>
      <c r="G62" s="60">
        <f t="shared" si="1"/>
        <v>34.6</v>
      </c>
      <c r="H62" s="389"/>
      <c r="I62" s="69"/>
      <c r="J62" s="70"/>
      <c r="K62" s="69"/>
    </row>
    <row r="63" spans="1:11" s="32" customFormat="1" ht="14.25" customHeight="1" x14ac:dyDescent="0.25">
      <c r="A63" s="55"/>
      <c r="B63" s="55" t="s">
        <v>67</v>
      </c>
      <c r="C63" s="55" t="s">
        <v>61</v>
      </c>
      <c r="D63" s="55" t="s">
        <v>64</v>
      </c>
      <c r="E63" s="60">
        <f>E59+E60+E61+E62</f>
        <v>173.1</v>
      </c>
      <c r="F63" s="60"/>
      <c r="G63" s="60">
        <f t="shared" si="1"/>
        <v>173.1</v>
      </c>
      <c r="I63" s="69"/>
      <c r="J63" s="70"/>
      <c r="K63" s="69"/>
    </row>
    <row r="64" spans="1:11" s="32" customFormat="1" ht="20.25" customHeight="1" x14ac:dyDescent="0.25">
      <c r="A64" s="96" t="s">
        <v>68</v>
      </c>
      <c r="B64" s="54" t="s">
        <v>31</v>
      </c>
      <c r="C64" s="55"/>
      <c r="D64" s="55"/>
      <c r="E64" s="61"/>
      <c r="F64" s="61"/>
      <c r="G64" s="57"/>
      <c r="I64" s="69"/>
      <c r="J64" s="70"/>
      <c r="K64" s="69"/>
    </row>
    <row r="65" spans="1:11" s="32" customFormat="1" ht="48" x14ac:dyDescent="0.25">
      <c r="A65" s="55"/>
      <c r="B65" s="55" t="s">
        <v>622</v>
      </c>
      <c r="C65" s="55" t="s">
        <v>70</v>
      </c>
      <c r="D65" s="55" t="s">
        <v>621</v>
      </c>
      <c r="E65" s="535">
        <v>4072</v>
      </c>
      <c r="F65" s="64"/>
      <c r="G65" s="64">
        <f t="shared" si="1"/>
        <v>4072</v>
      </c>
      <c r="I65" s="69"/>
      <c r="J65" s="70"/>
      <c r="K65" s="69"/>
    </row>
    <row r="66" spans="1:11" s="440" customFormat="1" ht="22.5" x14ac:dyDescent="0.25">
      <c r="A66" s="55"/>
      <c r="B66" s="449" t="s">
        <v>627</v>
      </c>
      <c r="C66" s="55" t="s">
        <v>70</v>
      </c>
      <c r="D66" s="55" t="s">
        <v>621</v>
      </c>
      <c r="E66" s="535">
        <f>300+61</f>
        <v>361</v>
      </c>
      <c r="F66" s="64"/>
      <c r="G66" s="64">
        <f t="shared" si="1"/>
        <v>361</v>
      </c>
      <c r="I66" s="69"/>
      <c r="J66" s="70"/>
      <c r="K66" s="69"/>
    </row>
    <row r="67" spans="1:11" s="440" customFormat="1" ht="22.5" x14ac:dyDescent="0.25">
      <c r="A67" s="55"/>
      <c r="B67" s="449" t="s">
        <v>628</v>
      </c>
      <c r="C67" s="55" t="s">
        <v>70</v>
      </c>
      <c r="D67" s="55" t="s">
        <v>621</v>
      </c>
      <c r="E67" s="535">
        <f>30</f>
        <v>30</v>
      </c>
      <c r="F67" s="64"/>
      <c r="G67" s="64">
        <f t="shared" si="1"/>
        <v>30</v>
      </c>
      <c r="I67" s="69"/>
      <c r="J67" s="70"/>
      <c r="K67" s="69"/>
    </row>
    <row r="68" spans="1:11" s="440" customFormat="1" ht="22.5" x14ac:dyDescent="0.25">
      <c r="A68" s="55"/>
      <c r="B68" s="449" t="s">
        <v>629</v>
      </c>
      <c r="C68" s="55" t="s">
        <v>70</v>
      </c>
      <c r="D68" s="55" t="s">
        <v>621</v>
      </c>
      <c r="E68" s="535">
        <f>136</f>
        <v>136</v>
      </c>
      <c r="F68" s="64"/>
      <c r="G68" s="64">
        <f t="shared" si="1"/>
        <v>136</v>
      </c>
      <c r="I68" s="69"/>
      <c r="J68" s="70"/>
      <c r="K68" s="69"/>
    </row>
    <row r="69" spans="1:11" s="440" customFormat="1" ht="24" x14ac:dyDescent="0.25">
      <c r="A69" s="55"/>
      <c r="B69" s="449" t="s">
        <v>630</v>
      </c>
      <c r="C69" s="55" t="s">
        <v>70</v>
      </c>
      <c r="D69" s="55" t="s">
        <v>621</v>
      </c>
      <c r="E69" s="535">
        <f>180+180</f>
        <v>360</v>
      </c>
      <c r="F69" s="64"/>
      <c r="G69" s="64">
        <f t="shared" si="1"/>
        <v>360</v>
      </c>
      <c r="I69" s="69"/>
      <c r="J69" s="70"/>
      <c r="K69" s="69"/>
    </row>
    <row r="70" spans="1:11" s="440" customFormat="1" ht="22.5" x14ac:dyDescent="0.25">
      <c r="A70" s="55"/>
      <c r="B70" s="449" t="s">
        <v>623</v>
      </c>
      <c r="C70" s="55" t="s">
        <v>70</v>
      </c>
      <c r="D70" s="55" t="s">
        <v>621</v>
      </c>
      <c r="E70" s="535">
        <f>757+1010+955</f>
        <v>2722</v>
      </c>
      <c r="F70" s="64"/>
      <c r="G70" s="64">
        <f t="shared" si="1"/>
        <v>2722</v>
      </c>
      <c r="I70" s="69"/>
      <c r="J70" s="70"/>
      <c r="K70" s="69"/>
    </row>
    <row r="71" spans="1:11" s="440" customFormat="1" ht="24" x14ac:dyDescent="0.25">
      <c r="A71" s="55"/>
      <c r="B71" s="449" t="s">
        <v>624</v>
      </c>
      <c r="C71" s="55" t="s">
        <v>70</v>
      </c>
      <c r="D71" s="55" t="s">
        <v>621</v>
      </c>
      <c r="E71" s="535">
        <f>137</f>
        <v>137</v>
      </c>
      <c r="F71" s="64"/>
      <c r="G71" s="64">
        <f t="shared" si="1"/>
        <v>137</v>
      </c>
      <c r="I71" s="69"/>
      <c r="J71" s="70"/>
      <c r="K71" s="69"/>
    </row>
    <row r="72" spans="1:11" s="440" customFormat="1" ht="22.5" x14ac:dyDescent="0.25">
      <c r="A72" s="55"/>
      <c r="B72" s="449" t="s">
        <v>625</v>
      </c>
      <c r="C72" s="55" t="s">
        <v>70</v>
      </c>
      <c r="D72" s="55" t="s">
        <v>621</v>
      </c>
      <c r="E72" s="535">
        <f>15</f>
        <v>15</v>
      </c>
      <c r="F72" s="64"/>
      <c r="G72" s="64">
        <f t="shared" si="1"/>
        <v>15</v>
      </c>
      <c r="I72" s="69"/>
      <c r="J72" s="70"/>
      <c r="K72" s="69"/>
    </row>
    <row r="73" spans="1:11" s="440" customFormat="1" ht="22.5" x14ac:dyDescent="0.25">
      <c r="A73" s="55"/>
      <c r="B73" s="449" t="s">
        <v>626</v>
      </c>
      <c r="C73" s="55" t="s">
        <v>70</v>
      </c>
      <c r="D73" s="55" t="s">
        <v>621</v>
      </c>
      <c r="E73" s="535">
        <f>45+166+85</f>
        <v>296</v>
      </c>
      <c r="F73" s="64"/>
      <c r="G73" s="64">
        <f t="shared" si="1"/>
        <v>296</v>
      </c>
      <c r="I73" s="69"/>
      <c r="J73" s="70"/>
      <c r="K73" s="69"/>
    </row>
    <row r="74" spans="1:11" s="440" customFormat="1" ht="22.5" x14ac:dyDescent="0.25">
      <c r="A74" s="55"/>
      <c r="B74" s="449" t="s">
        <v>631</v>
      </c>
      <c r="C74" s="55" t="s">
        <v>70</v>
      </c>
      <c r="D74" s="55" t="s">
        <v>621</v>
      </c>
      <c r="E74" s="535">
        <v>15</v>
      </c>
      <c r="F74" s="64"/>
      <c r="G74" s="64">
        <f t="shared" si="1"/>
        <v>15</v>
      </c>
      <c r="I74" s="69"/>
      <c r="J74" s="70"/>
      <c r="K74" s="69"/>
    </row>
    <row r="75" spans="1:11" s="440" customFormat="1" ht="27" customHeight="1" x14ac:dyDescent="0.25">
      <c r="A75" s="55"/>
      <c r="B75" s="55" t="s">
        <v>632</v>
      </c>
      <c r="C75" s="55" t="s">
        <v>57</v>
      </c>
      <c r="D75" s="55" t="s">
        <v>621</v>
      </c>
      <c r="E75" s="535">
        <f>59+22+15</f>
        <v>96</v>
      </c>
      <c r="F75" s="64"/>
      <c r="G75" s="64">
        <f t="shared" si="1"/>
        <v>96</v>
      </c>
      <c r="I75" s="69"/>
      <c r="J75" s="70"/>
      <c r="K75" s="69"/>
    </row>
    <row r="76" spans="1:11" s="440" customFormat="1" ht="22.5" x14ac:dyDescent="0.25">
      <c r="A76" s="55"/>
      <c r="B76" s="449" t="s">
        <v>627</v>
      </c>
      <c r="C76" s="55" t="s">
        <v>57</v>
      </c>
      <c r="D76" s="55" t="s">
        <v>621</v>
      </c>
      <c r="E76" s="535">
        <f>2+11</f>
        <v>13</v>
      </c>
      <c r="F76" s="64"/>
      <c r="G76" s="64">
        <f t="shared" ref="G76:G82" si="2">E76</f>
        <v>13</v>
      </c>
      <c r="I76" s="69"/>
      <c r="J76" s="70"/>
      <c r="K76" s="69"/>
    </row>
    <row r="77" spans="1:11" s="440" customFormat="1" ht="22.5" x14ac:dyDescent="0.25">
      <c r="A77" s="55"/>
      <c r="B77" s="449" t="s">
        <v>628</v>
      </c>
      <c r="C77" s="55" t="s">
        <v>57</v>
      </c>
      <c r="D77" s="55" t="s">
        <v>621</v>
      </c>
      <c r="E77" s="535">
        <v>1</v>
      </c>
      <c r="F77" s="64"/>
      <c r="G77" s="64">
        <f t="shared" si="2"/>
        <v>1</v>
      </c>
      <c r="I77" s="69"/>
      <c r="J77" s="70"/>
      <c r="K77" s="69"/>
    </row>
    <row r="78" spans="1:11" s="440" customFormat="1" ht="22.5" x14ac:dyDescent="0.25">
      <c r="A78" s="55"/>
      <c r="B78" s="449" t="s">
        <v>629</v>
      </c>
      <c r="C78" s="55" t="s">
        <v>57</v>
      </c>
      <c r="D78" s="55" t="s">
        <v>621</v>
      </c>
      <c r="E78" s="535">
        <v>4</v>
      </c>
      <c r="F78" s="64"/>
      <c r="G78" s="64">
        <f t="shared" si="2"/>
        <v>4</v>
      </c>
      <c r="I78" s="69"/>
      <c r="J78" s="70"/>
      <c r="K78" s="69"/>
    </row>
    <row r="79" spans="1:11" s="440" customFormat="1" ht="24" x14ac:dyDescent="0.25">
      <c r="A79" s="55"/>
      <c r="B79" s="449" t="s">
        <v>630</v>
      </c>
      <c r="C79" s="55" t="s">
        <v>57</v>
      </c>
      <c r="D79" s="55" t="s">
        <v>621</v>
      </c>
      <c r="E79" s="535">
        <f>7+2</f>
        <v>9</v>
      </c>
      <c r="F79" s="64"/>
      <c r="G79" s="64">
        <f t="shared" si="2"/>
        <v>9</v>
      </c>
      <c r="I79" s="69"/>
      <c r="J79" s="70"/>
      <c r="K79" s="69"/>
    </row>
    <row r="80" spans="1:11" s="440" customFormat="1" ht="22.5" x14ac:dyDescent="0.25">
      <c r="A80" s="55"/>
      <c r="B80" s="449" t="s">
        <v>623</v>
      </c>
      <c r="C80" s="55" t="s">
        <v>57</v>
      </c>
      <c r="D80" s="55" t="s">
        <v>621</v>
      </c>
      <c r="E80" s="535">
        <f>23+16+10</f>
        <v>49</v>
      </c>
      <c r="F80" s="64"/>
      <c r="G80" s="64">
        <f t="shared" si="2"/>
        <v>49</v>
      </c>
      <c r="I80" s="69"/>
      <c r="J80" s="70"/>
      <c r="K80" s="69"/>
    </row>
    <row r="81" spans="1:13" s="440" customFormat="1" ht="24" x14ac:dyDescent="0.25">
      <c r="A81" s="55"/>
      <c r="B81" s="449" t="s">
        <v>624</v>
      </c>
      <c r="C81" s="55" t="s">
        <v>57</v>
      </c>
      <c r="D81" s="55" t="s">
        <v>621</v>
      </c>
      <c r="E81" s="535">
        <v>9</v>
      </c>
      <c r="F81" s="64"/>
      <c r="G81" s="64">
        <f t="shared" si="2"/>
        <v>9</v>
      </c>
      <c r="I81" s="69"/>
      <c r="J81" s="70"/>
      <c r="K81" s="69"/>
    </row>
    <row r="82" spans="1:13" s="440" customFormat="1" ht="22.5" x14ac:dyDescent="0.25">
      <c r="A82" s="55"/>
      <c r="B82" s="449" t="s">
        <v>631</v>
      </c>
      <c r="C82" s="55" t="s">
        <v>57</v>
      </c>
      <c r="D82" s="55" t="s">
        <v>621</v>
      </c>
      <c r="E82" s="535">
        <v>1</v>
      </c>
      <c r="F82" s="64"/>
      <c r="G82" s="64">
        <f t="shared" si="2"/>
        <v>1</v>
      </c>
      <c r="I82" s="69"/>
      <c r="J82" s="70"/>
      <c r="K82" s="69"/>
    </row>
    <row r="83" spans="1:13" s="440" customFormat="1" ht="22.5" x14ac:dyDescent="0.25">
      <c r="A83" s="55"/>
      <c r="B83" s="449" t="s">
        <v>633</v>
      </c>
      <c r="C83" s="55" t="s">
        <v>57</v>
      </c>
      <c r="D83" s="55" t="s">
        <v>621</v>
      </c>
      <c r="E83" s="536">
        <v>10</v>
      </c>
      <c r="F83" s="64"/>
      <c r="G83" s="64">
        <f t="shared" si="1"/>
        <v>10</v>
      </c>
      <c r="H83" s="515"/>
      <c r="I83" s="69"/>
      <c r="J83" s="70"/>
      <c r="K83" s="69"/>
    </row>
    <row r="84" spans="1:13" s="440" customFormat="1" ht="24" hidden="1" x14ac:dyDescent="0.25">
      <c r="A84" s="55"/>
      <c r="B84" s="55" t="s">
        <v>167</v>
      </c>
      <c r="C84" s="55" t="s">
        <v>168</v>
      </c>
      <c r="D84" s="55" t="s">
        <v>169</v>
      </c>
      <c r="E84" s="443">
        <v>0</v>
      </c>
      <c r="F84" s="443"/>
      <c r="G84" s="58">
        <f t="shared" ref="G84" si="3">E84</f>
        <v>0</v>
      </c>
      <c r="H84" s="438">
        <v>800</v>
      </c>
      <c r="I84" s="69"/>
      <c r="J84" s="70"/>
      <c r="K84" s="69"/>
    </row>
    <row r="85" spans="1:13" s="32" customFormat="1" ht="21.75" customHeight="1" x14ac:dyDescent="0.25">
      <c r="A85" s="96" t="s">
        <v>72</v>
      </c>
      <c r="B85" s="54" t="s">
        <v>32</v>
      </c>
      <c r="C85" s="55"/>
      <c r="D85" s="55"/>
      <c r="E85" s="66"/>
      <c r="F85" s="57"/>
      <c r="G85" s="57"/>
      <c r="I85" s="69"/>
      <c r="J85" s="70"/>
      <c r="K85" s="69"/>
    </row>
    <row r="86" spans="1:13" s="32" customFormat="1" ht="36" x14ac:dyDescent="0.25">
      <c r="A86" s="55"/>
      <c r="B86" s="55" t="s">
        <v>559</v>
      </c>
      <c r="C86" s="55" t="s">
        <v>73</v>
      </c>
      <c r="D86" s="55" t="s">
        <v>74</v>
      </c>
      <c r="E86" s="62">
        <f>(E40-E48)/E65</f>
        <v>8554.9853388998035</v>
      </c>
      <c r="F86" s="62">
        <f>(F40-668780)/E65</f>
        <v>29.469548133595286</v>
      </c>
      <c r="G86" s="62">
        <f>E86+F86</f>
        <v>8584.4548870333983</v>
      </c>
      <c r="I86" s="69"/>
      <c r="J86" s="70"/>
      <c r="K86" s="69"/>
    </row>
    <row r="87" spans="1:13" s="32" customFormat="1" ht="26.25" hidden="1" customHeight="1" x14ac:dyDescent="0.25">
      <c r="A87" s="55"/>
      <c r="B87" s="55" t="s">
        <v>170</v>
      </c>
      <c r="C87" s="55" t="s">
        <v>73</v>
      </c>
      <c r="D87" s="55" t="s">
        <v>74</v>
      </c>
      <c r="E87" s="62">
        <v>0</v>
      </c>
      <c r="F87" s="62">
        <v>0</v>
      </c>
      <c r="G87" s="62">
        <f>E87+F87</f>
        <v>0</v>
      </c>
      <c r="I87" s="69"/>
      <c r="J87" s="70"/>
      <c r="K87" s="69"/>
    </row>
    <row r="88" spans="1:13" s="32" customFormat="1" ht="21" customHeight="1" x14ac:dyDescent="0.25">
      <c r="A88" s="96" t="s">
        <v>77</v>
      </c>
      <c r="B88" s="54" t="s">
        <v>33</v>
      </c>
      <c r="C88" s="57"/>
      <c r="D88" s="57"/>
      <c r="E88" s="66"/>
      <c r="F88" s="66"/>
      <c r="G88" s="57"/>
      <c r="I88" s="69"/>
      <c r="J88" s="70"/>
      <c r="K88" s="69"/>
    </row>
    <row r="89" spans="1:13" s="32" customFormat="1" ht="30.75" hidden="1" customHeight="1" x14ac:dyDescent="0.25">
      <c r="A89" s="57"/>
      <c r="B89" s="443" t="s">
        <v>171</v>
      </c>
      <c r="C89" s="57" t="s">
        <v>90</v>
      </c>
      <c r="D89" s="55" t="s">
        <v>74</v>
      </c>
      <c r="E89" s="57">
        <v>100</v>
      </c>
      <c r="F89" s="57">
        <v>100</v>
      </c>
      <c r="G89" s="58">
        <f>E89</f>
        <v>100</v>
      </c>
      <c r="I89" s="69"/>
      <c r="J89" s="70"/>
      <c r="K89" s="69"/>
    </row>
    <row r="90" spans="1:13" s="32" customFormat="1" ht="31.5" customHeight="1" x14ac:dyDescent="0.3">
      <c r="A90" s="57"/>
      <c r="B90" s="443" t="s">
        <v>620</v>
      </c>
      <c r="C90" s="57" t="s">
        <v>90</v>
      </c>
      <c r="D90" s="55" t="s">
        <v>74</v>
      </c>
      <c r="E90" s="384">
        <f>E65/('1021+'!E85+'1022+'!E64+'1023+'!E64)</f>
        <v>0.12873039959534649</v>
      </c>
      <c r="F90" s="57"/>
      <c r="G90" s="384">
        <f>E90</f>
        <v>0.12873039959534649</v>
      </c>
      <c r="H90" s="106"/>
      <c r="I90" s="107"/>
      <c r="J90" s="108"/>
      <c r="K90" s="107"/>
      <c r="L90" s="106"/>
      <c r="M90" s="106"/>
    </row>
    <row r="91" spans="1:13" s="327" customFormat="1" ht="15.75" hidden="1" customHeight="1" x14ac:dyDescent="0.25">
      <c r="A91" s="52">
        <v>2</v>
      </c>
      <c r="B91" s="611" t="s">
        <v>146</v>
      </c>
      <c r="C91" s="612"/>
      <c r="D91" s="612"/>
      <c r="E91" s="612"/>
      <c r="F91" s="612"/>
      <c r="G91" s="613"/>
      <c r="I91" s="69"/>
      <c r="J91" s="70"/>
      <c r="K91" s="69"/>
    </row>
    <row r="92" spans="1:13" s="327" customFormat="1" ht="13.5" hidden="1" customHeight="1" x14ac:dyDescent="0.25">
      <c r="A92" s="75" t="s">
        <v>80</v>
      </c>
      <c r="B92" s="76" t="s">
        <v>56</v>
      </c>
      <c r="C92" s="52"/>
      <c r="D92" s="52"/>
      <c r="E92" s="86"/>
      <c r="F92" s="86"/>
      <c r="G92" s="328"/>
      <c r="I92" s="69"/>
      <c r="J92" s="70"/>
      <c r="K92" s="69"/>
    </row>
    <row r="93" spans="1:13" s="327" customFormat="1" ht="22.5" hidden="1" x14ac:dyDescent="0.25">
      <c r="A93" s="52"/>
      <c r="B93" s="52" t="s">
        <v>81</v>
      </c>
      <c r="C93" s="52" t="s">
        <v>73</v>
      </c>
      <c r="D93" s="52" t="s">
        <v>124</v>
      </c>
      <c r="E93" s="92"/>
      <c r="F93" s="92">
        <f>F41</f>
        <v>0</v>
      </c>
      <c r="G93" s="95">
        <f>F93</f>
        <v>0</v>
      </c>
      <c r="I93" s="69"/>
      <c r="J93" s="70"/>
      <c r="K93" s="69"/>
    </row>
    <row r="94" spans="1:13" s="327" customFormat="1" ht="17.25" hidden="1" customHeight="1" x14ac:dyDescent="0.25">
      <c r="A94" s="75" t="s">
        <v>83</v>
      </c>
      <c r="B94" s="76" t="s">
        <v>31</v>
      </c>
      <c r="C94" s="52"/>
      <c r="D94" s="52"/>
      <c r="E94" s="88"/>
      <c r="F94" s="92"/>
      <c r="G94" s="328"/>
      <c r="I94" s="69"/>
      <c r="J94" s="70"/>
      <c r="K94" s="69"/>
    </row>
    <row r="95" spans="1:13" s="327" customFormat="1" ht="25.5" hidden="1" x14ac:dyDescent="0.25">
      <c r="A95" s="52"/>
      <c r="B95" s="52" t="s">
        <v>126</v>
      </c>
      <c r="C95" s="52" t="s">
        <v>57</v>
      </c>
      <c r="D95" s="52" t="s">
        <v>85</v>
      </c>
      <c r="E95" s="328"/>
      <c r="F95" s="328">
        <v>1</v>
      </c>
      <c r="G95" s="91">
        <f>F95</f>
        <v>1</v>
      </c>
      <c r="I95" s="69"/>
      <c r="J95" s="70"/>
      <c r="K95" s="69"/>
    </row>
    <row r="96" spans="1:13" s="327" customFormat="1" ht="18" hidden="1" customHeight="1" x14ac:dyDescent="0.25">
      <c r="A96" s="75" t="s">
        <v>86</v>
      </c>
      <c r="B96" s="76" t="s">
        <v>32</v>
      </c>
      <c r="C96" s="52"/>
      <c r="D96" s="52"/>
      <c r="E96" s="88"/>
      <c r="F96" s="88"/>
      <c r="G96" s="328"/>
      <c r="I96" s="69"/>
      <c r="J96" s="70"/>
      <c r="K96" s="69"/>
    </row>
    <row r="97" spans="1:11" s="327" customFormat="1" ht="25.5" hidden="1" x14ac:dyDescent="0.25">
      <c r="A97" s="52"/>
      <c r="B97" s="52" t="s">
        <v>128</v>
      </c>
      <c r="C97" s="52" t="s">
        <v>73</v>
      </c>
      <c r="D97" s="52" t="s">
        <v>74</v>
      </c>
      <c r="E97" s="92"/>
      <c r="F97" s="92">
        <f>F93/F95</f>
        <v>0</v>
      </c>
      <c r="G97" s="95">
        <f>F97</f>
        <v>0</v>
      </c>
      <c r="I97" s="69"/>
      <c r="J97" s="70"/>
      <c r="K97" s="69"/>
    </row>
    <row r="98" spans="1:11" s="327" customFormat="1" ht="14.25" hidden="1" customHeight="1" x14ac:dyDescent="0.25">
      <c r="A98" s="75" t="s">
        <v>88</v>
      </c>
      <c r="B98" s="76" t="s">
        <v>33</v>
      </c>
      <c r="C98" s="52"/>
      <c r="D98" s="52"/>
      <c r="E98" s="89"/>
      <c r="F98" s="89"/>
      <c r="G98" s="328"/>
      <c r="I98" s="69"/>
      <c r="J98" s="70"/>
      <c r="K98" s="69"/>
    </row>
    <row r="99" spans="1:11" s="327" customFormat="1" ht="25.5" hidden="1" x14ac:dyDescent="0.25">
      <c r="A99" s="52"/>
      <c r="B99" s="52" t="s">
        <v>130</v>
      </c>
      <c r="C99" s="52" t="s">
        <v>90</v>
      </c>
      <c r="D99" s="52" t="s">
        <v>74</v>
      </c>
      <c r="E99" s="328"/>
      <c r="F99" s="328">
        <v>100</v>
      </c>
      <c r="G99" s="90">
        <f>F99</f>
        <v>100</v>
      </c>
      <c r="I99" s="69"/>
      <c r="J99" s="70"/>
      <c r="K99" s="69"/>
    </row>
    <row r="100" spans="1:11" ht="15.75" x14ac:dyDescent="0.25">
      <c r="A100" s="17"/>
    </row>
    <row r="101" spans="1:11" ht="37.5" customHeight="1" x14ac:dyDescent="0.25">
      <c r="A101" s="558" t="s">
        <v>370</v>
      </c>
      <c r="B101" s="558"/>
      <c r="C101" s="558"/>
      <c r="D101" s="45"/>
      <c r="E101" s="23"/>
      <c r="F101" s="559" t="s">
        <v>386</v>
      </c>
      <c r="G101" s="559"/>
    </row>
    <row r="102" spans="1:11" s="28" customFormat="1" ht="8.25" x14ac:dyDescent="0.15">
      <c r="A102" s="46"/>
      <c r="B102" s="47"/>
      <c r="D102" s="48" t="s">
        <v>34</v>
      </c>
      <c r="F102" s="560" t="s">
        <v>35</v>
      </c>
      <c r="G102" s="560"/>
    </row>
    <row r="103" spans="1:11" ht="15.75" x14ac:dyDescent="0.25">
      <c r="A103" s="557" t="s">
        <v>36</v>
      </c>
      <c r="B103" s="557"/>
      <c r="C103" s="16"/>
      <c r="D103" s="16"/>
    </row>
    <row r="104" spans="1:11" ht="15.75" x14ac:dyDescent="0.25">
      <c r="A104" s="20"/>
      <c r="B104" s="20"/>
      <c r="C104" s="16"/>
      <c r="D104" s="16"/>
    </row>
    <row r="105" spans="1:11" ht="46.5" customHeight="1" x14ac:dyDescent="0.25">
      <c r="A105" s="558" t="s">
        <v>414</v>
      </c>
      <c r="B105" s="558"/>
      <c r="C105" s="558"/>
      <c r="D105" s="22"/>
      <c r="E105" s="23"/>
      <c r="F105" s="559" t="s">
        <v>54</v>
      </c>
      <c r="G105" s="559"/>
    </row>
    <row r="106" spans="1:11" s="28" customFormat="1" ht="8.25" x14ac:dyDescent="0.15">
      <c r="A106" s="49"/>
      <c r="B106" s="47"/>
      <c r="C106" s="47"/>
      <c r="D106" s="48" t="s">
        <v>34</v>
      </c>
      <c r="F106" s="560" t="s">
        <v>35</v>
      </c>
      <c r="G106" s="560"/>
    </row>
    <row r="107" spans="1:11" x14ac:dyDescent="0.25">
      <c r="A107" s="548" t="s">
        <v>37</v>
      </c>
      <c r="B107" s="548"/>
    </row>
    <row r="108" spans="1:11" x14ac:dyDescent="0.25">
      <c r="A108" s="549">
        <v>45747</v>
      </c>
      <c r="B108" s="549"/>
    </row>
    <row r="109" spans="1:11" x14ac:dyDescent="0.25">
      <c r="A109" s="544" t="s">
        <v>38</v>
      </c>
      <c r="B109" s="544"/>
    </row>
  </sheetData>
  <mergeCells count="63">
    <mergeCell ref="E16:F16"/>
    <mergeCell ref="A9:G9"/>
    <mergeCell ref="F1:G2"/>
    <mergeCell ref="E4:G4"/>
    <mergeCell ref="E5:G5"/>
    <mergeCell ref="E6:G6"/>
    <mergeCell ref="E7:G7"/>
    <mergeCell ref="B33:G33"/>
    <mergeCell ref="K16:M16"/>
    <mergeCell ref="N16:O16"/>
    <mergeCell ref="A10:G10"/>
    <mergeCell ref="C12:F12"/>
    <mergeCell ref="L12:M12"/>
    <mergeCell ref="O12:P12"/>
    <mergeCell ref="D13:E13"/>
    <mergeCell ref="I13:K13"/>
    <mergeCell ref="L13:M13"/>
    <mergeCell ref="O13:P13"/>
    <mergeCell ref="C14:F14"/>
    <mergeCell ref="D15:E15"/>
    <mergeCell ref="I15:K15"/>
    <mergeCell ref="L15:M15"/>
    <mergeCell ref="O15:P15"/>
    <mergeCell ref="A30:G30"/>
    <mergeCell ref="B32:G32"/>
    <mergeCell ref="A23:G23"/>
    <mergeCell ref="B24:G24"/>
    <mergeCell ref="B25:G25"/>
    <mergeCell ref="B26:G26"/>
    <mergeCell ref="A28:C28"/>
    <mergeCell ref="D28:G28"/>
    <mergeCell ref="K17:L17"/>
    <mergeCell ref="M17:O17"/>
    <mergeCell ref="A19:G19"/>
    <mergeCell ref="A21:C21"/>
    <mergeCell ref="D21:G21"/>
    <mergeCell ref="E17:F17"/>
    <mergeCell ref="B46:D46"/>
    <mergeCell ref="B47:D47"/>
    <mergeCell ref="A44:G44"/>
    <mergeCell ref="B91:G91"/>
    <mergeCell ref="A42:D42"/>
    <mergeCell ref="B34:G34"/>
    <mergeCell ref="B49:D49"/>
    <mergeCell ref="A108:B108"/>
    <mergeCell ref="B48:D48"/>
    <mergeCell ref="A36:G36"/>
    <mergeCell ref="B38:D38"/>
    <mergeCell ref="B39:D39"/>
    <mergeCell ref="B40:D40"/>
    <mergeCell ref="B41:D41"/>
    <mergeCell ref="B56:G56"/>
    <mergeCell ref="A52:G52"/>
    <mergeCell ref="F102:G102"/>
    <mergeCell ref="A103:B103"/>
    <mergeCell ref="A50:D50"/>
    <mergeCell ref="A101:C101"/>
    <mergeCell ref="F101:G101"/>
    <mergeCell ref="A109:B109"/>
    <mergeCell ref="A105:C105"/>
    <mergeCell ref="F105:G105"/>
    <mergeCell ref="F106:G106"/>
    <mergeCell ref="A107:B107"/>
  </mergeCells>
  <pageMargins left="0.39370078740157483" right="0.39370078740157483" top="0.39370078740157483" bottom="0.39370078740157483" header="0" footer="0"/>
  <pageSetup paperSize="9" fitToHeight="8" orientation="landscape" horizontalDpi="300" verticalDpi="300" r:id="rId1"/>
  <rowBreaks count="2" manualBreakCount="2">
    <brk id="22" max="6" man="1"/>
    <brk id="5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36</vt:i4>
      </vt:variant>
      <vt:variant>
        <vt:lpstr>Именованные диапазоны</vt:lpstr>
      </vt:variant>
      <vt:variant>
        <vt:i4>36</vt:i4>
      </vt:variant>
    </vt:vector>
  </HeadingPairs>
  <TitlesOfParts>
    <vt:vector size="72" baseType="lpstr">
      <vt:lpstr>0160</vt:lpstr>
      <vt:lpstr>1010+</vt:lpstr>
      <vt:lpstr>1021+</vt:lpstr>
      <vt:lpstr>1022+</vt:lpstr>
      <vt:lpstr>1023+</vt:lpstr>
      <vt:lpstr>1031</vt:lpstr>
      <vt:lpstr>1032</vt:lpstr>
      <vt:lpstr>1033</vt:lpstr>
      <vt:lpstr>1070+</vt:lpstr>
      <vt:lpstr>1091+</vt:lpstr>
      <vt:lpstr>1092</vt:lpstr>
      <vt:lpstr>1141+</vt:lpstr>
      <vt:lpstr>1142+</vt:lpstr>
      <vt:lpstr>1151+</vt:lpstr>
      <vt:lpstr>1152</vt:lpstr>
      <vt:lpstr>1160+</vt:lpstr>
      <vt:lpstr>1183+</vt:lpstr>
      <vt:lpstr>1184</vt:lpstr>
      <vt:lpstr>1200</vt:lpstr>
      <vt:lpstr>1291+</vt:lpstr>
      <vt:lpstr>1292</vt:lpstr>
      <vt:lpstr>1600</vt:lpstr>
      <vt:lpstr>3230</vt:lpstr>
      <vt:lpstr>7670</vt:lpstr>
      <vt:lpstr>8311</vt:lpstr>
      <vt:lpstr>1403</vt:lpstr>
      <vt:lpstr>1181</vt:lpstr>
      <vt:lpstr>1182</vt:lpstr>
      <vt:lpstr>1210</vt:lpstr>
      <vt:lpstr>1154</vt:lpstr>
      <vt:lpstr>1061</vt:lpstr>
      <vt:lpstr>1271</vt:lpstr>
      <vt:lpstr>1272</vt:lpstr>
      <vt:lpstr>1041</vt:lpstr>
      <vt:lpstr>9770</vt:lpstr>
      <vt:lpstr>8110</vt:lpstr>
      <vt:lpstr>'0160'!Область_печати</vt:lpstr>
      <vt:lpstr>'1010+'!Область_печати</vt:lpstr>
      <vt:lpstr>'1021+'!Область_печати</vt:lpstr>
      <vt:lpstr>'1022+'!Область_печати</vt:lpstr>
      <vt:lpstr>'1023+'!Область_печати</vt:lpstr>
      <vt:lpstr>'1031'!Область_печати</vt:lpstr>
      <vt:lpstr>'1032'!Область_печати</vt:lpstr>
      <vt:lpstr>'1033'!Область_печати</vt:lpstr>
      <vt:lpstr>'1041'!Область_печати</vt:lpstr>
      <vt:lpstr>'1061'!Область_печати</vt:lpstr>
      <vt:lpstr>'1070+'!Область_печати</vt:lpstr>
      <vt:lpstr>'1091+'!Область_печати</vt:lpstr>
      <vt:lpstr>'1092'!Область_печати</vt:lpstr>
      <vt:lpstr>'1141+'!Область_печати</vt:lpstr>
      <vt:lpstr>'1142+'!Область_печати</vt:lpstr>
      <vt:lpstr>'1151+'!Область_печати</vt:lpstr>
      <vt:lpstr>'1152'!Область_печати</vt:lpstr>
      <vt:lpstr>'1154'!Область_печати</vt:lpstr>
      <vt:lpstr>'1160+'!Область_печати</vt:lpstr>
      <vt:lpstr>'1181'!Область_печати</vt:lpstr>
      <vt:lpstr>'1182'!Область_печати</vt:lpstr>
      <vt:lpstr>'1183+'!Область_печати</vt:lpstr>
      <vt:lpstr>'1184'!Область_печати</vt:lpstr>
      <vt:lpstr>'1200'!Область_печати</vt:lpstr>
      <vt:lpstr>'1210'!Область_печати</vt:lpstr>
      <vt:lpstr>'1271'!Область_печати</vt:lpstr>
      <vt:lpstr>'1272'!Область_печати</vt:lpstr>
      <vt:lpstr>'1291+'!Область_печати</vt:lpstr>
      <vt:lpstr>'1292'!Область_печати</vt:lpstr>
      <vt:lpstr>'1403'!Область_печати</vt:lpstr>
      <vt:lpstr>'1600'!Область_печати</vt:lpstr>
      <vt:lpstr>'3230'!Область_печати</vt:lpstr>
      <vt:lpstr>'7670'!Область_печати</vt:lpstr>
      <vt:lpstr>'8110'!Область_печати</vt:lpstr>
      <vt:lpstr>'8311'!Область_печати</vt:lpstr>
      <vt:lpstr>'9770'!Область_печати</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2025-03-31T06:49:04Z</cp:lastPrinted>
  <dcterms:created xsi:type="dcterms:W3CDTF">2021-03-15T07:44:23Z</dcterms:created>
  <dcterms:modified xsi:type="dcterms:W3CDTF">2025-03-31T13:02:17Z</dcterms:modified>
</cp:coreProperties>
</file>